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JNPAD\PAN (IPAN, NIPAN, VDPAN)\NIPAN\Atlases\14–20\KM\13.1.4. Atveselosanas pasakumi\1.k\3.Vērtēšana\Vērtēšanai noderīgi\"/>
    </mc:Choice>
  </mc:AlternateContent>
  <xr:revisionPtr revIDLastSave="0" documentId="13_ncr:1_{2714F7E6-A424-44A4-99E2-1679A24C4692}" xr6:coauthVersionLast="47" xr6:coauthVersionMax="47" xr10:uidLastSave="{00000000-0000-0000-0000-000000000000}"/>
  <bookViews>
    <workbookView xWindow="-120" yWindow="-120" windowWidth="29040" windowHeight="15840" activeTab="6" xr2:uid="{B446B1A4-4637-439B-9860-6C8D020BE12E}"/>
  </bookViews>
  <sheets>
    <sheet name="Instrukcija" sheetId="11" r:id="rId1"/>
    <sheet name="Dienas nauda_Viesnīca_Transport" sheetId="9" r:id="rId2"/>
    <sheet name="Dati" sheetId="10" r:id="rId3"/>
    <sheet name="4.1." sheetId="1" r:id="rId4"/>
    <sheet name="4.2." sheetId="2" r:id="rId5"/>
    <sheet name="4.1.,4.2. pārbaude" sheetId="7" r:id="rId6"/>
    <sheet name="13.1." sheetId="15" r:id="rId7"/>
    <sheet name="13.2." sheetId="17" r:id="rId8"/>
  </sheets>
  <definedNames>
    <definedName name="_ftn1" localSheetId="2">Dati!$B$31</definedName>
    <definedName name="_ftnref1" localSheetId="2">Dati!#REF!</definedName>
    <definedName name="Anglijas_mārciņa">Dati!$C$33</definedName>
    <definedName name="ASV_dolārs">Dati!#REF!</definedName>
    <definedName name="Austrālijas_dolārs">Dati!$C$31</definedName>
    <definedName name="Braukšanas_izdevumi_sabiedriskajā_transportā_un_taksometrā__30__no_dienas_naudas___euro">Dati!#REF!</definedName>
    <definedName name="Ceļa_izdevumi_nokļūšanai_attiecīgi_pasākuma_norises_valstī_2">Dati!#REF!</definedName>
    <definedName name="Ceļa_izdevumi_nokļūšanai_attiecīgi_pasākuma_norises_valstī2__euro">Dati!#REF!</definedName>
    <definedName name="Ceļojumu_apdrošināšanas_cena_1_personai_1_dienai2__euro">Dati!$C$4</definedName>
    <definedName name="Dānijas_krona">Dati!$C$30</definedName>
    <definedName name="Kanādas_dolārs">Dati!$C$34</definedName>
    <definedName name="Kopā_4.1.">'4.1.'!$V$30</definedName>
    <definedName name="Kopā_4.2.">'4.2.'!$M$28</definedName>
    <definedName name="Norvēģijas_krona">Dati!$C$32</definedName>
    <definedName name="Pasākumu_dalības_maksa_2__euro">Dati!$C$5</definedName>
    <definedName name="Starptautiskās_sadarbības_īstenošanas_izmaksas___uzņemot_ārvalstu_ekspertu__1_personai">Dati!#REF!</definedName>
    <definedName name="Šveices_franks">Dati!$C$35</definedName>
    <definedName name="Viesnīcas_attiecināmā_daļa">Dati!#REF!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9" i="1" l="1"/>
  <c r="V10" i="1"/>
  <c r="V11" i="1"/>
  <c r="V12" i="1"/>
  <c r="V13" i="1"/>
  <c r="V14" i="1"/>
  <c r="V15" i="1"/>
  <c r="V16" i="1"/>
  <c r="V17" i="1"/>
  <c r="V18" i="1"/>
  <c r="V19" i="1"/>
  <c r="V20" i="1"/>
  <c r="V21" i="1"/>
  <c r="V22" i="1"/>
  <c r="V23" i="1"/>
  <c r="V24" i="1"/>
  <c r="V25" i="1"/>
  <c r="V26" i="1"/>
  <c r="V27" i="1"/>
  <c r="V28" i="1"/>
  <c r="V29" i="1"/>
  <c r="S29" i="1"/>
  <c r="S9" i="1"/>
  <c r="S10" i="1"/>
  <c r="S11" i="1"/>
  <c r="S12" i="1"/>
  <c r="S13" i="1"/>
  <c r="S14" i="1"/>
  <c r="S15" i="1"/>
  <c r="S16" i="1"/>
  <c r="S17" i="1"/>
  <c r="S18" i="1"/>
  <c r="S19" i="1"/>
  <c r="S20" i="1"/>
  <c r="S21" i="1"/>
  <c r="S22" i="1"/>
  <c r="S23" i="1"/>
  <c r="S24" i="1"/>
  <c r="S25" i="1"/>
  <c r="S26" i="1"/>
  <c r="S27" i="1"/>
  <c r="S28" i="1"/>
  <c r="O29" i="1"/>
  <c r="O9" i="1"/>
  <c r="O10" i="1"/>
  <c r="O11" i="1"/>
  <c r="O12" i="1"/>
  <c r="O13" i="1"/>
  <c r="O14" i="1"/>
  <c r="O15" i="1"/>
  <c r="O16" i="1"/>
  <c r="O17" i="1"/>
  <c r="O18" i="1"/>
  <c r="O19" i="1"/>
  <c r="O20" i="1"/>
  <c r="O21" i="1"/>
  <c r="O22" i="1"/>
  <c r="O23" i="1"/>
  <c r="O24" i="1"/>
  <c r="O25" i="1"/>
  <c r="O26" i="1"/>
  <c r="O27" i="1"/>
  <c r="O28" i="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I9" i="1"/>
  <c r="I10" i="1"/>
  <c r="I11" i="1"/>
  <c r="I12" i="1"/>
  <c r="I13" i="1"/>
  <c r="I14" i="1"/>
  <c r="I15" i="1"/>
  <c r="I16" i="1"/>
  <c r="I17" i="1"/>
  <c r="I18" i="1"/>
  <c r="I19" i="1"/>
  <c r="I20" i="1"/>
  <c r="I21" i="1"/>
  <c r="I22" i="1"/>
  <c r="I23" i="1"/>
  <c r="I24" i="1"/>
  <c r="I25" i="1"/>
  <c r="I26" i="1"/>
  <c r="I27" i="1"/>
  <c r="I28" i="1"/>
  <c r="I29" i="1"/>
  <c r="H9" i="1"/>
  <c r="H10" i="1"/>
  <c r="H11" i="1"/>
  <c r="H12" i="1"/>
  <c r="H13" i="1"/>
  <c r="H14" i="1"/>
  <c r="H15" i="1"/>
  <c r="H16" i="1"/>
  <c r="H17" i="1"/>
  <c r="H18" i="1"/>
  <c r="H19" i="1"/>
  <c r="H20" i="1"/>
  <c r="H21" i="1"/>
  <c r="H22" i="1"/>
  <c r="H23" i="1"/>
  <c r="H24" i="1"/>
  <c r="H25" i="1"/>
  <c r="H26" i="1"/>
  <c r="H27" i="1"/>
  <c r="H28" i="1"/>
  <c r="H29" i="1"/>
  <c r="G9" i="1"/>
  <c r="G10" i="1"/>
  <c r="G11" i="1"/>
  <c r="G12" i="1"/>
  <c r="G13" i="1"/>
  <c r="G14" i="1"/>
  <c r="G15" i="1"/>
  <c r="G16" i="1"/>
  <c r="G17" i="1"/>
  <c r="G18" i="1"/>
  <c r="G19" i="1"/>
  <c r="G20" i="1"/>
  <c r="G21" i="1"/>
  <c r="G22" i="1"/>
  <c r="G23" i="1"/>
  <c r="G24" i="1"/>
  <c r="G25" i="1"/>
  <c r="G26" i="1"/>
  <c r="G27" i="1"/>
  <c r="G28" i="1"/>
  <c r="G29" i="1"/>
  <c r="F9" i="1"/>
  <c r="P9" i="1" s="1"/>
  <c r="Q9" i="1" s="1"/>
  <c r="F10" i="1"/>
  <c r="P10" i="1" s="1"/>
  <c r="Q10" i="1" s="1"/>
  <c r="F11" i="1"/>
  <c r="P11" i="1" s="1"/>
  <c r="Q11" i="1" s="1"/>
  <c r="F12" i="1"/>
  <c r="P12" i="1" s="1"/>
  <c r="Q12" i="1" s="1"/>
  <c r="F13" i="1"/>
  <c r="P13" i="1" s="1"/>
  <c r="Q13" i="1" s="1"/>
  <c r="F14" i="1"/>
  <c r="P14" i="1" s="1"/>
  <c r="Q14" i="1" s="1"/>
  <c r="F15" i="1"/>
  <c r="P15" i="1" s="1"/>
  <c r="Q15" i="1" s="1"/>
  <c r="F16" i="1"/>
  <c r="P16" i="1" s="1"/>
  <c r="Q16" i="1" s="1"/>
  <c r="F17" i="1"/>
  <c r="P17" i="1" s="1"/>
  <c r="Q17" i="1" s="1"/>
  <c r="F18" i="1"/>
  <c r="P18" i="1" s="1"/>
  <c r="Q18" i="1" s="1"/>
  <c r="F19" i="1"/>
  <c r="P19" i="1" s="1"/>
  <c r="Q19" i="1" s="1"/>
  <c r="F20" i="1"/>
  <c r="P20" i="1" s="1"/>
  <c r="Q20" i="1" s="1"/>
  <c r="F21" i="1"/>
  <c r="P21" i="1" s="1"/>
  <c r="Q21" i="1" s="1"/>
  <c r="F22" i="1"/>
  <c r="P22" i="1" s="1"/>
  <c r="Q22" i="1" s="1"/>
  <c r="F23" i="1"/>
  <c r="P23" i="1" s="1"/>
  <c r="Q23" i="1" s="1"/>
  <c r="F24" i="1"/>
  <c r="P24" i="1" s="1"/>
  <c r="Q24" i="1" s="1"/>
  <c r="F25" i="1"/>
  <c r="P25" i="1" s="1"/>
  <c r="Q25" i="1" s="1"/>
  <c r="F26" i="1"/>
  <c r="P26" i="1" s="1"/>
  <c r="Q26" i="1" s="1"/>
  <c r="F27" i="1"/>
  <c r="P27" i="1" s="1"/>
  <c r="Q27" i="1" s="1"/>
  <c r="F28" i="1"/>
  <c r="P28" i="1" s="1"/>
  <c r="Q28" i="1" s="1"/>
  <c r="F29" i="1"/>
  <c r="P29" i="1" s="1"/>
  <c r="Q29" i="1" s="1"/>
  <c r="J8" i="1"/>
  <c r="K8" i="1" s="1"/>
  <c r="H8" i="1"/>
  <c r="F8" i="1"/>
  <c r="T29" i="1" l="1"/>
  <c r="T27" i="1"/>
  <c r="T25" i="1"/>
  <c r="T23" i="1"/>
  <c r="T21" i="1"/>
  <c r="T19" i="1"/>
  <c r="T17" i="1"/>
  <c r="T15" i="1"/>
  <c r="T13" i="1"/>
  <c r="T11" i="1"/>
  <c r="T28" i="1"/>
  <c r="T26" i="1"/>
  <c r="T24" i="1"/>
  <c r="T22" i="1"/>
  <c r="T20" i="1"/>
  <c r="T18" i="1"/>
  <c r="T16" i="1"/>
  <c r="T14" i="1"/>
  <c r="T12" i="1"/>
  <c r="T10" i="1"/>
  <c r="Q14" i="17" l="1"/>
  <c r="G14" i="17"/>
  <c r="F14" i="17"/>
  <c r="E14" i="17"/>
  <c r="D14" i="17"/>
  <c r="W13" i="17"/>
  <c r="Y13" i="17" s="1"/>
  <c r="S13" i="17"/>
  <c r="U13" i="17" s="1"/>
  <c r="M13" i="17"/>
  <c r="O13" i="17" s="1"/>
  <c r="I13" i="17"/>
  <c r="K13" i="17" s="1"/>
  <c r="W12" i="17"/>
  <c r="Y12" i="17" s="1"/>
  <c r="S12" i="17"/>
  <c r="U12" i="17" s="1"/>
  <c r="M12" i="17"/>
  <c r="O12" i="17" s="1"/>
  <c r="I12" i="17"/>
  <c r="K12" i="17" s="1"/>
  <c r="W11" i="17"/>
  <c r="Y11" i="17" s="1"/>
  <c r="S11" i="17"/>
  <c r="U11" i="17" s="1"/>
  <c r="M11" i="17"/>
  <c r="O11" i="17" s="1"/>
  <c r="I11" i="17"/>
  <c r="K11" i="17" s="1"/>
  <c r="W10" i="17"/>
  <c r="Y10" i="17" s="1"/>
  <c r="S10" i="17"/>
  <c r="U10" i="17" s="1"/>
  <c r="M10" i="17"/>
  <c r="O10" i="17" s="1"/>
  <c r="I10" i="17"/>
  <c r="K10" i="17" s="1"/>
  <c r="W9" i="17"/>
  <c r="Y9" i="17" s="1"/>
  <c r="S9" i="17"/>
  <c r="U9" i="17" s="1"/>
  <c r="M9" i="17"/>
  <c r="O9" i="17" s="1"/>
  <c r="I9" i="17"/>
  <c r="K9" i="17" s="1"/>
  <c r="W8" i="17"/>
  <c r="Y8" i="17" s="1"/>
  <c r="S8" i="17"/>
  <c r="U8" i="17" s="1"/>
  <c r="M8" i="17"/>
  <c r="O8" i="17" s="1"/>
  <c r="I8" i="17"/>
  <c r="K8" i="17" s="1"/>
  <c r="W7" i="17"/>
  <c r="Y7" i="17" s="1"/>
  <c r="S7" i="17"/>
  <c r="U7" i="17" s="1"/>
  <c r="M7" i="17"/>
  <c r="O7" i="17" s="1"/>
  <c r="I7" i="17"/>
  <c r="K7" i="17" s="1"/>
  <c r="W6" i="17"/>
  <c r="S6" i="17"/>
  <c r="S14" i="17" s="1"/>
  <c r="M6" i="17"/>
  <c r="M14" i="17" s="1"/>
  <c r="I6" i="17"/>
  <c r="S7" i="15"/>
  <c r="U7" i="15" s="1"/>
  <c r="S8" i="15"/>
  <c r="U8" i="15" s="1"/>
  <c r="S9" i="15"/>
  <c r="S10" i="15"/>
  <c r="U10" i="15" s="1"/>
  <c r="S11" i="15"/>
  <c r="U11" i="15" s="1"/>
  <c r="S12" i="15"/>
  <c r="U12" i="15" s="1"/>
  <c r="S13" i="15"/>
  <c r="U13" i="15" s="1"/>
  <c r="S6" i="15"/>
  <c r="U6" i="15" s="1"/>
  <c r="W6" i="15"/>
  <c r="Y6" i="15" s="1"/>
  <c r="W7" i="15"/>
  <c r="W8" i="15"/>
  <c r="W9" i="15"/>
  <c r="W10" i="15"/>
  <c r="Y10" i="15" s="1"/>
  <c r="W11" i="15"/>
  <c r="Y11" i="15" s="1"/>
  <c r="W12" i="15"/>
  <c r="Y12" i="15" s="1"/>
  <c r="W13" i="15"/>
  <c r="Y13" i="15" s="1"/>
  <c r="M7" i="15"/>
  <c r="O7" i="15" s="1"/>
  <c r="M8" i="15"/>
  <c r="O8" i="15" s="1"/>
  <c r="M9" i="15"/>
  <c r="O9" i="15" s="1"/>
  <c r="M10" i="15"/>
  <c r="O10" i="15" s="1"/>
  <c r="M11" i="15"/>
  <c r="M12" i="15"/>
  <c r="O12" i="15" s="1"/>
  <c r="M13" i="15"/>
  <c r="M6" i="15"/>
  <c r="I6" i="15"/>
  <c r="G14" i="15"/>
  <c r="I7" i="15"/>
  <c r="K7" i="15" s="1"/>
  <c r="I8" i="15"/>
  <c r="K8" i="15" s="1"/>
  <c r="I9" i="15"/>
  <c r="K9" i="15" s="1"/>
  <c r="I10" i="15"/>
  <c r="I11" i="15"/>
  <c r="I12" i="15"/>
  <c r="I13" i="15"/>
  <c r="Y7" i="15"/>
  <c r="U9" i="15"/>
  <c r="K10" i="15"/>
  <c r="K11" i="15"/>
  <c r="K12" i="15"/>
  <c r="K13" i="15"/>
  <c r="O6" i="15"/>
  <c r="Q14" i="15"/>
  <c r="F14" i="15"/>
  <c r="E14" i="15"/>
  <c r="D14" i="15"/>
  <c r="O13" i="15"/>
  <c r="O11" i="15"/>
  <c r="Y9" i="15"/>
  <c r="Y8" i="15"/>
  <c r="S8" i="1"/>
  <c r="K8" i="2"/>
  <c r="K9" i="2"/>
  <c r="K11" i="2"/>
  <c r="K12" i="2"/>
  <c r="K13" i="2"/>
  <c r="K14" i="2"/>
  <c r="K15" i="2"/>
  <c r="K16" i="2"/>
  <c r="K17" i="2"/>
  <c r="K18" i="2"/>
  <c r="K19" i="2"/>
  <c r="K20" i="2"/>
  <c r="K21" i="2"/>
  <c r="K22" i="2"/>
  <c r="K23" i="2"/>
  <c r="K24" i="2"/>
  <c r="K25" i="2"/>
  <c r="K26" i="2"/>
  <c r="K27" i="2"/>
  <c r="P11" i="15" l="1"/>
  <c r="P10" i="15"/>
  <c r="P13" i="15"/>
  <c r="P8" i="15"/>
  <c r="P7" i="15"/>
  <c r="Z13" i="15"/>
  <c r="Z10" i="15"/>
  <c r="Z11" i="15"/>
  <c r="Z7" i="15"/>
  <c r="Z9" i="15"/>
  <c r="Z12" i="15"/>
  <c r="Z8" i="15"/>
  <c r="Z6" i="15"/>
  <c r="P12" i="15"/>
  <c r="P9" i="15"/>
  <c r="I14" i="15"/>
  <c r="Z8" i="17"/>
  <c r="Z7" i="17"/>
  <c r="Z9" i="17"/>
  <c r="Z11" i="17"/>
  <c r="Z12" i="17"/>
  <c r="Z13" i="17"/>
  <c r="Z10" i="17"/>
  <c r="W14" i="17"/>
  <c r="U6" i="17"/>
  <c r="U14" i="17" s="1"/>
  <c r="Y6" i="17"/>
  <c r="Y14" i="17" s="1"/>
  <c r="I14" i="17"/>
  <c r="P7" i="17"/>
  <c r="P8" i="17"/>
  <c r="P9" i="17"/>
  <c r="P10" i="17"/>
  <c r="P11" i="17"/>
  <c r="P12" i="17"/>
  <c r="P13" i="17"/>
  <c r="K6" i="17"/>
  <c r="O6" i="17"/>
  <c r="O14" i="17" s="1"/>
  <c r="K6" i="15"/>
  <c r="K14" i="15" s="1"/>
  <c r="U14" i="15"/>
  <c r="S14" i="15"/>
  <c r="W14" i="15"/>
  <c r="M14" i="15"/>
  <c r="Y14" i="15"/>
  <c r="O14" i="15"/>
  <c r="J7" i="2"/>
  <c r="J8" i="2"/>
  <c r="J9" i="2"/>
  <c r="J10" i="2"/>
  <c r="J11" i="2"/>
  <c r="J12" i="2"/>
  <c r="J13" i="2"/>
  <c r="J14" i="2"/>
  <c r="J15" i="2"/>
  <c r="J16" i="2"/>
  <c r="J17" i="2"/>
  <c r="J18" i="2"/>
  <c r="J19" i="2"/>
  <c r="J20" i="2"/>
  <c r="J21" i="2"/>
  <c r="J22" i="2"/>
  <c r="J23" i="2"/>
  <c r="J24" i="2"/>
  <c r="J25" i="2"/>
  <c r="J26" i="2"/>
  <c r="J27" i="2"/>
  <c r="E7" i="2"/>
  <c r="E8" i="2"/>
  <c r="F8" i="2" s="1"/>
  <c r="E9" i="2"/>
  <c r="F9" i="2" s="1"/>
  <c r="E10" i="2"/>
  <c r="F10" i="2" s="1"/>
  <c r="K10" i="2" s="1"/>
  <c r="E11" i="2"/>
  <c r="E12" i="2"/>
  <c r="F12" i="2" s="1"/>
  <c r="E13" i="2"/>
  <c r="F13" i="2" s="1"/>
  <c r="E14" i="2"/>
  <c r="F14" i="2" s="1"/>
  <c r="E15" i="2"/>
  <c r="E16" i="2"/>
  <c r="F16" i="2" s="1"/>
  <c r="E17" i="2"/>
  <c r="F17" i="2" s="1"/>
  <c r="E18" i="2"/>
  <c r="F18" i="2" s="1"/>
  <c r="E19" i="2"/>
  <c r="F19" i="2" s="1"/>
  <c r="E20" i="2"/>
  <c r="F20" i="2" s="1"/>
  <c r="E21" i="2"/>
  <c r="F21" i="2" s="1"/>
  <c r="E22" i="2"/>
  <c r="F22" i="2" s="1"/>
  <c r="E23" i="2"/>
  <c r="F23" i="2" s="1"/>
  <c r="E24" i="2"/>
  <c r="F24" i="2" s="1"/>
  <c r="E25" i="2"/>
  <c r="F25" i="2" s="1"/>
  <c r="E26" i="2"/>
  <c r="F26" i="2" s="1"/>
  <c r="E27" i="2"/>
  <c r="E6" i="2"/>
  <c r="F6" i="2" s="1"/>
  <c r="J6" i="2"/>
  <c r="O8" i="1"/>
  <c r="T8" i="1" s="1"/>
  <c r="A30" i="10"/>
  <c r="I8" i="9"/>
  <c r="A4" i="9"/>
  <c r="A5" i="9"/>
  <c r="A6" i="9"/>
  <c r="A7" i="9"/>
  <c r="A8" i="9"/>
  <c r="A9" i="9"/>
  <c r="A10" i="9"/>
  <c r="A11" i="9"/>
  <c r="A12" i="9"/>
  <c r="A13" i="9"/>
  <c r="A14" i="9"/>
  <c r="A15" i="9"/>
  <c r="A16" i="9"/>
  <c r="A17" i="9"/>
  <c r="A18" i="9"/>
  <c r="A19" i="9"/>
  <c r="A20" i="9"/>
  <c r="A21" i="9"/>
  <c r="A22" i="9"/>
  <c r="A23" i="9"/>
  <c r="A24" i="9"/>
  <c r="A25" i="9"/>
  <c r="A26" i="9"/>
  <c r="A27" i="9"/>
  <c r="A28" i="9"/>
  <c r="A29" i="9"/>
  <c r="A30" i="9"/>
  <c r="Z6" i="17" l="1"/>
  <c r="Z14" i="17" s="1"/>
  <c r="P6" i="17"/>
  <c r="P14" i="17" s="1"/>
  <c r="K14" i="17"/>
  <c r="Z14" i="15"/>
  <c r="P6" i="15"/>
  <c r="P14" i="15" s="1"/>
  <c r="K6" i="2"/>
  <c r="M6" i="2" s="1"/>
  <c r="M25" i="2"/>
  <c r="M21" i="2"/>
  <c r="M17" i="2"/>
  <c r="M13" i="2"/>
  <c r="M9" i="2"/>
  <c r="M23" i="2"/>
  <c r="M24" i="2"/>
  <c r="M20" i="2"/>
  <c r="M16" i="2"/>
  <c r="M12" i="2"/>
  <c r="M8" i="2"/>
  <c r="M19" i="2"/>
  <c r="F27" i="2"/>
  <c r="M27" i="2" s="1"/>
  <c r="F15" i="2"/>
  <c r="M15" i="2" s="1"/>
  <c r="F11" i="2"/>
  <c r="M11" i="2" s="1"/>
  <c r="M26" i="2"/>
  <c r="M22" i="2"/>
  <c r="M18" i="2"/>
  <c r="M14" i="2"/>
  <c r="M10" i="2"/>
  <c r="F7" i="2"/>
  <c r="A4" i="10"/>
  <c r="A5" i="10"/>
  <c r="A7" i="2"/>
  <c r="A8" i="2"/>
  <c r="A9" i="2"/>
  <c r="A10" i="2"/>
  <c r="A11" i="2"/>
  <c r="A12" i="2"/>
  <c r="A13" i="2"/>
  <c r="A14" i="2"/>
  <c r="A15" i="2"/>
  <c r="A16" i="2"/>
  <c r="A17" i="2"/>
  <c r="A18" i="2"/>
  <c r="A19" i="2"/>
  <c r="A20" i="2"/>
  <c r="A21" i="2"/>
  <c r="A22" i="2"/>
  <c r="A23" i="2"/>
  <c r="A24" i="2"/>
  <c r="A25" i="2"/>
  <c r="A26" i="2"/>
  <c r="A27" i="2"/>
  <c r="A6" i="2"/>
  <c r="A13" i="1"/>
  <c r="A14" i="1"/>
  <c r="A15" i="1"/>
  <c r="A16" i="1"/>
  <c r="A17" i="1"/>
  <c r="A18" i="1"/>
  <c r="A19" i="1"/>
  <c r="A20" i="1"/>
  <c r="A21" i="1"/>
  <c r="A22" i="1"/>
  <c r="A23" i="1"/>
  <c r="A24" i="1"/>
  <c r="A25" i="1"/>
  <c r="A26" i="1"/>
  <c r="A27" i="1"/>
  <c r="A28" i="1"/>
  <c r="A29" i="1"/>
  <c r="I8" i="1"/>
  <c r="A9" i="1"/>
  <c r="A10" i="1"/>
  <c r="A11" i="1"/>
  <c r="A12" i="1"/>
  <c r="A8" i="1"/>
  <c r="F8" i="9"/>
  <c r="T9" i="1" l="1"/>
  <c r="K7" i="2"/>
  <c r="M7" i="2" s="1"/>
  <c r="M28" i="2" s="1"/>
  <c r="G8" i="1"/>
  <c r="P8" i="1"/>
  <c r="Q8" i="1" s="1"/>
  <c r="V8" i="1" l="1"/>
  <c r="V30" i="1" s="1"/>
  <c r="C11" i="7"/>
  <c r="C4" i="7"/>
  <c r="C3" i="7" l="1"/>
  <c r="C5" i="7" s="1"/>
  <c r="E5" i="7" s="1"/>
  <c r="C10" i="7"/>
  <c r="C12" i="7" s="1"/>
  <c r="E12" i="7" s="1"/>
</calcChain>
</file>

<file path=xl/sharedStrings.xml><?xml version="1.0" encoding="utf-8"?>
<sst xmlns="http://schemas.openxmlformats.org/spreadsheetml/2006/main" count="256" uniqueCount="165">
  <si>
    <t>4.1.</t>
  </si>
  <si>
    <t>4.2.</t>
  </si>
  <si>
    <t>Starptautiskās sadarbības īstenošanas izmaksas, kas radušās Latvijā, uzņemot ārvalstu ekspertus.</t>
  </si>
  <si>
    <t>13.1.</t>
  </si>
  <si>
    <t xml:space="preserve">Projekta iesniedzēja ikmēneša regulāro maksājumu izmaksas, kas nepieciešamas kultūras organizācijas darbības nodrošināšanai. </t>
  </si>
  <si>
    <t>13.2.</t>
  </si>
  <si>
    <t>Sadarbības partnera izmaksas par telpu un zemes nomu, komunālajiem pakalpojumiem, sakaru pakalpojumiem, apsardzes pakalpojumiem, apsaimniekošanas pakalpojumiem un citiem saistītajiem maksājumiem</t>
  </si>
  <si>
    <t>Pasākums</t>
  </si>
  <si>
    <t>Norises valsts</t>
  </si>
  <si>
    <t>Viesnīcas (naktsmītnes) summa</t>
  </si>
  <si>
    <t>Nr.p.k.</t>
  </si>
  <si>
    <t>Valsts vai teritorija</t>
  </si>
  <si>
    <t>euro</t>
  </si>
  <si>
    <t>Austrija</t>
  </si>
  <si>
    <t>Beļģija</t>
  </si>
  <si>
    <t>Bulgārija</t>
  </si>
  <si>
    <t>Čehija</t>
  </si>
  <si>
    <t>Dānija</t>
  </si>
  <si>
    <t>Dānijas krona</t>
  </si>
  <si>
    <t>Francija</t>
  </si>
  <si>
    <t>Grieķija</t>
  </si>
  <si>
    <t>Horvātija</t>
  </si>
  <si>
    <t>Igaunija</t>
  </si>
  <si>
    <t>Itālija</t>
  </si>
  <si>
    <t>Īrija</t>
  </si>
  <si>
    <t>Kipra</t>
  </si>
  <si>
    <t>Lietuva</t>
  </si>
  <si>
    <t>Luksemburga</t>
  </si>
  <si>
    <t>Malta</t>
  </si>
  <si>
    <t>Nīderlande</t>
  </si>
  <si>
    <t>Polija</t>
  </si>
  <si>
    <t>Portugāle</t>
  </si>
  <si>
    <t>Rumānija</t>
  </si>
  <si>
    <t>Slovākija</t>
  </si>
  <si>
    <t>Slovēnija</t>
  </si>
  <si>
    <t>Somija</t>
  </si>
  <si>
    <t>Spānija</t>
  </si>
  <si>
    <t>Ungārija</t>
  </si>
  <si>
    <t>Vācija (Hamburga, Minhene, Frankfurte un Berlīne)</t>
  </si>
  <si>
    <t>Zviedrija</t>
  </si>
  <si>
    <t>Dalībnieku skaits</t>
  </si>
  <si>
    <t>Ekspertu skaits</t>
  </si>
  <si>
    <t>Pasākuma norises vieta</t>
  </si>
  <si>
    <t>Rīga</t>
  </si>
  <si>
    <t>Apdzīvota vieta ārpus Rīgas</t>
  </si>
  <si>
    <t>MKN 23.1.1. apakšpunkts</t>
  </si>
  <si>
    <t>MKN 23.1.4. apakšpunkts</t>
  </si>
  <si>
    <t>MKN 23.1.2. apakšpunkts</t>
  </si>
  <si>
    <t>MKN 23.1.5. apakšpunkts</t>
  </si>
  <si>
    <t>MKN 23.1.6. apakšpunkts</t>
  </si>
  <si>
    <t xml:space="preserve">Starptautiskās sadarbības īstenošanas izmaksas, lai nodrošinātu dalību pasākumos, kas nepieciešami organizācijas profesionālās kapacitātes un izaugsmes veicināšanai </t>
  </si>
  <si>
    <t>MKN 23.2.2.apakšpunkts</t>
  </si>
  <si>
    <t>MKN 23.2.1.apakšpunkts</t>
  </si>
  <si>
    <t>Starptautiskās sadarbības īstenošanas izmaksas,  uzņemot ārvalstu ekspertu, 1 personai</t>
  </si>
  <si>
    <t>Starptautiskās sadarbības īstenošanas izmaksas, uzņemot ārvalstu ekspertu, kopā</t>
  </si>
  <si>
    <t>Telpas, to adrese</t>
  </si>
  <si>
    <r>
      <t xml:space="preserve">Dienas naudas apmērs pasākuma (brauciena) ietvaros, </t>
    </r>
    <r>
      <rPr>
        <b/>
        <i/>
        <sz val="11"/>
        <color theme="1"/>
        <rFont val="Times New Roman"/>
        <family val="1"/>
        <charset val="186"/>
      </rPr>
      <t>euro</t>
    </r>
  </si>
  <si>
    <r>
      <t xml:space="preserve">Starptautiskās sadarbības īstenošanas izmaksas 1 personai, </t>
    </r>
    <r>
      <rPr>
        <b/>
        <i/>
        <sz val="11"/>
        <color theme="1"/>
        <rFont val="Times New Roman"/>
        <family val="1"/>
        <charset val="186"/>
      </rPr>
      <t>euro</t>
    </r>
  </si>
  <si>
    <r>
      <t xml:space="preserve">Starptautiskās sadarbības īstenošanas izmaksas kopā, </t>
    </r>
    <r>
      <rPr>
        <b/>
        <i/>
        <sz val="11"/>
        <color theme="1"/>
        <rFont val="Times New Roman"/>
        <family val="1"/>
        <charset val="186"/>
      </rPr>
      <t>euro</t>
    </r>
  </si>
  <si>
    <t>KOPĀ</t>
  </si>
  <si>
    <t>Kopā</t>
  </si>
  <si>
    <t>Viesnīcas (naktsmītnes) izdevumu apmērs</t>
  </si>
  <si>
    <r>
      <rPr>
        <sz val="11"/>
        <color rgb="FFFF0000"/>
        <rFont val="Times New Roman"/>
        <family val="1"/>
        <charset val="186"/>
      </rPr>
      <t>!!!</t>
    </r>
    <r>
      <rPr>
        <sz val="11"/>
        <color theme="1"/>
        <rFont val="Times New Roman"/>
        <family val="1"/>
        <charset val="186"/>
      </rPr>
      <t xml:space="preserve"> Atbilstoši MKN 24.punktā noteiktajam, kopējais izmaksu apmērs nedrīkst pārsniegt </t>
    </r>
    <r>
      <rPr>
        <sz val="11"/>
        <color rgb="FFFF0000"/>
        <rFont val="Times New Roman"/>
        <family val="1"/>
        <charset val="186"/>
      </rPr>
      <t>10 000 euro</t>
    </r>
  </si>
  <si>
    <t>N.p.k.</t>
  </si>
  <si>
    <t>Aprēķinā izmantotais valūtas kurss</t>
  </si>
  <si>
    <t>Apmēri</t>
  </si>
  <si>
    <t>Starptautiskās sadarbības īstenošanas izmaksas, kas radušās Latvijā, uzņemot ārvalstu ekspertus</t>
  </si>
  <si>
    <t>Valūtas</t>
  </si>
  <si>
    <t>Kurss</t>
  </si>
  <si>
    <t>Aktualizējot valūtas kursus šajā tabuulā darblapā Dati dati tiks akutalizēti atbilstoši valūtai</t>
  </si>
  <si>
    <t>Starptautisko ceļa (transporta) izdevumu vienam braucienam turp un atpakaļ izdevumu likme</t>
  </si>
  <si>
    <t>Likme, euro</t>
  </si>
  <si>
    <t>1) Eiropas Komisijas atbalstīto attāluma aprēķina kalkulatoru (https://erasmus-plus.ec.europa.eu/lv/resources-and-tools/distance-calculator)</t>
  </si>
  <si>
    <t>2) ES programmas ERASMUS+ 2023.gada nolikumā  apstiprinātās likmes ceļošanas izdevumu dotācijai (https://erasmus-plus.ec.europa.eu/sites/default/files/2022-12/Erasmus%2BProgramme-Guide2023-v2_en.pdf).</t>
  </si>
  <si>
    <r>
      <t>Ceļa attālums, km</t>
    </r>
    <r>
      <rPr>
        <b/>
        <vertAlign val="superscript"/>
        <sz val="11"/>
        <color theme="1"/>
        <rFont val="Times New Roman"/>
        <family val="1"/>
        <charset val="186"/>
      </rPr>
      <t>1</t>
    </r>
  </si>
  <si>
    <t>Apmērs</t>
  </si>
  <si>
    <r>
      <t>Ceļojumu apdrošināšanas cena 1 personai 1 dienai, euro</t>
    </r>
    <r>
      <rPr>
        <vertAlign val="superscript"/>
        <sz val="11"/>
        <color theme="1"/>
        <rFont val="Times New Roman"/>
        <family val="1"/>
        <charset val="186"/>
      </rPr>
      <t>2</t>
    </r>
  </si>
  <si>
    <r>
      <t>Pasākumu dalības maksa, euro</t>
    </r>
    <r>
      <rPr>
        <vertAlign val="superscript"/>
        <sz val="11"/>
        <color theme="1"/>
        <rFont val="Times New Roman"/>
        <family val="1"/>
        <charset val="186"/>
      </rPr>
      <t>2</t>
    </r>
  </si>
  <si>
    <r>
      <rPr>
        <i/>
        <vertAlign val="superscript"/>
        <sz val="11"/>
        <color theme="1"/>
        <rFont val="Times New Roman"/>
        <family val="1"/>
        <charset val="186"/>
      </rPr>
      <t>1</t>
    </r>
    <r>
      <rPr>
        <i/>
        <sz val="11"/>
        <color theme="1"/>
        <rFont val="Times New Roman"/>
        <family val="1"/>
        <charset val="186"/>
      </rPr>
      <t xml:space="preserve"> Lai aprēķinātu starptautiskos ceļa (transporta) izdevumus vienam braucienam turp un atpakaļ, jāizmanto ceļa attālums vienā virzienā. Ceļa attālumu vienam dalībniekam no izcelsmes vietas līdz starptautiskā sadarbības pasākuma norises vietai  , izmantojot: </t>
    </r>
  </si>
  <si>
    <r>
      <rPr>
        <sz val="11"/>
        <color rgb="FFFF0000"/>
        <rFont val="Times New Roman"/>
        <family val="1"/>
        <charset val="186"/>
      </rPr>
      <t>!!!</t>
    </r>
    <r>
      <rPr>
        <sz val="11"/>
        <color theme="1"/>
        <rFont val="Times New Roman"/>
        <family val="1"/>
        <charset val="186"/>
      </rPr>
      <t xml:space="preserve"> Atbilstoši MKN 24.punktā noteiktajam </t>
    </r>
    <r>
      <rPr>
        <b/>
        <sz val="11"/>
        <color theme="1"/>
        <rFont val="Times New Roman"/>
        <family val="1"/>
        <charset val="186"/>
      </rPr>
      <t>MKN pielikuma 11. punktā minētā projekta iesniedzēja</t>
    </r>
    <r>
      <rPr>
        <sz val="11"/>
        <color theme="1"/>
        <rFont val="Times New Roman"/>
        <family val="1"/>
        <charset val="186"/>
      </rPr>
      <t xml:space="preserve">, kopējais izmaksu apmērs nedrīkst pārsniegt </t>
    </r>
    <r>
      <rPr>
        <sz val="11"/>
        <color rgb="FFFF0000"/>
        <rFont val="Times New Roman"/>
        <family val="1"/>
        <charset val="186"/>
      </rPr>
      <t>20 000 euro</t>
    </r>
  </si>
  <si>
    <t>Fails sastāvs no vairākām darba lapām, kurās projekta iesniedzējam veicamas šādas darbības:</t>
  </si>
  <si>
    <t>Vēršam uzmanību, ka informācijai kolonnā “Atbalsta piemērošanas periods, mēnešos” ir jāatbilst projekta iesnieguma 1.pielikumā “Projekta īstenošanas laika grafiks” norādītajam darbību/apakšdarbību  īstenošanas periodam.</t>
  </si>
  <si>
    <r>
      <t>1.</t>
    </r>
    <r>
      <rPr>
        <b/>
        <sz val="7"/>
        <color theme="1"/>
        <rFont val="Times New Roman"/>
        <family val="1"/>
        <charset val="186"/>
      </rPr>
      <t xml:space="preserve">       </t>
    </r>
    <r>
      <rPr>
        <b/>
        <sz val="11"/>
        <color theme="1"/>
        <rFont val="Times New Roman"/>
        <family val="1"/>
        <charset val="186"/>
      </rPr>
      <t>Darba lapa “Dienas nauda_Viesnīcas izmaksas” ir iekļauti dati:</t>
    </r>
  </si>
  <si>
    <r>
      <t>2.</t>
    </r>
    <r>
      <rPr>
        <b/>
        <sz val="7"/>
        <color theme="1"/>
        <rFont val="Times New Roman"/>
        <family val="1"/>
        <charset val="186"/>
      </rPr>
      <t xml:space="preserve">       </t>
    </r>
    <r>
      <rPr>
        <b/>
        <sz val="11"/>
        <color theme="1"/>
        <rFont val="Times New Roman"/>
        <family val="1"/>
        <charset val="186"/>
      </rPr>
      <t xml:space="preserve">Darba lapa “Dati”, kurā ir norādāmas projekta attiecināmo izmaksu apmēra aprēķinam izmantojamās likmes, apmēri, kā arī valūtas kurss. </t>
    </r>
  </si>
  <si>
    <r>
      <t>3.</t>
    </r>
    <r>
      <rPr>
        <b/>
        <sz val="7"/>
        <color theme="1"/>
        <rFont val="Times New Roman"/>
        <family val="1"/>
        <charset val="186"/>
      </rPr>
      <t xml:space="preserve">       </t>
    </r>
    <r>
      <rPr>
        <b/>
        <sz val="11"/>
        <color theme="1"/>
        <rFont val="Times New Roman"/>
        <family val="1"/>
        <charset val="186"/>
      </rPr>
      <t>Darba lapās “4.1.” un “4.2.” tiek veiks projekta iesnieguma 3.pielikuma “Projekta budžeta kopsavilkums” izmaksu pozīciju “4.1. Starptautiskās sadarbības īstenošanas izmaksas, lai nodrošinātu dalību pasākumos, kas nepieciešami organizācijas profesionālās kapacitātes un izaugsmes veicināšanai” un “4.2. Starptautiskās sadarbības īstenošanas izmaksas, kas radušās Latvijā, uzņemot ārvalstu ekspertus” aprēķins.</t>
    </r>
  </si>
  <si>
    <r>
      <t>4.</t>
    </r>
    <r>
      <rPr>
        <b/>
        <sz val="7"/>
        <color theme="1"/>
        <rFont val="Times New Roman"/>
        <family val="1"/>
        <charset val="186"/>
      </rPr>
      <t xml:space="preserve">       </t>
    </r>
    <r>
      <rPr>
        <b/>
        <sz val="11"/>
        <color theme="1"/>
        <rFont val="Times New Roman"/>
        <family val="1"/>
        <charset val="186"/>
      </rPr>
      <t>Darba lapā “4.1.,4.2. pārbaude” tiek veikta izmaksu pozīcijās “4.1. Starptautiskās sadarbības īstenošanas izmaksas, lai nodrošinātu dalību pasākumos, kas nepieciešami organizācijas profesionālās kapacitātes un izaugsmes veicināšanai” un “4.2. Starptautiskās sadarbības īstenošanas izmaksas, kas radušās Latvijā, uzņemot ārvalstu ekspertus” paredzēto izmaksu apmēra atbilstības pārbaude atbilstoši MKN 24.punktā noteiktajam. Šeit projekta iesniedzējs neveic nekādas darbības.</t>
    </r>
  </si>
  <si>
    <t>Šajā darba lapā lūdzam pārliecināties, vai ir iekļautas izmaksu normas un likmes atbilstoši aktuālākajām normatīvo aktu redakcijām:</t>
  </si>
  <si>
    <t>Šajā darba lapā lūdzam norādīt attiecināmo izmaksu apmēra aprēķinā izmantotās vērtības:</t>
  </si>
  <si>
    <t>Šajās darba lapās projekta iesniedzējs norāda informāciju kolonnās, kas iekrāsotas zaļā krāsā.</t>
  </si>
  <si>
    <r>
      <t>Dienas naudas (kompensācijas par papildu izdevumiem) norma (</t>
    </r>
    <r>
      <rPr>
        <b/>
        <i/>
        <sz val="10"/>
        <color rgb="FF414142"/>
        <rFont val="Times New Roman"/>
        <family val="1"/>
        <charset val="186"/>
      </rPr>
      <t>euro</t>
    </r>
    <r>
      <rPr>
        <b/>
        <sz val="10"/>
        <color rgb="FF414142"/>
        <rFont val="Times New Roman"/>
        <family val="1"/>
        <charset val="186"/>
      </rPr>
      <t>)</t>
    </r>
  </si>
  <si>
    <t>Piezīmes</t>
  </si>
  <si>
    <t>Uz MKN pielikuma 11. punktā minēto projekta iesniedzēju attiecināms:</t>
  </si>
  <si>
    <r>
      <t>5.</t>
    </r>
    <r>
      <rPr>
        <b/>
        <sz val="7"/>
        <color theme="1"/>
        <rFont val="Times New Roman"/>
        <family val="1"/>
        <charset val="186"/>
      </rPr>
      <t xml:space="preserve">       </t>
    </r>
    <r>
      <rPr>
        <b/>
        <sz val="11"/>
        <color theme="1"/>
        <rFont val="Times New Roman"/>
        <family val="1"/>
        <charset val="186"/>
      </rPr>
      <t>Darba lapās “13.1.” un “13.2.” tiek veiks projekta iesnieguma 3.pielikuma “Projekta budžeta kopsavilkums” izmaksu pozīciju “13.1. Projekta iesniedzēja ikmēneša regulāro maksājumu izmaksas, kas nepieciešamas kultūras organizācijas darbības nodrošināšanai” un “13.2. Sadarbības partnera izmaksas par telpu un zemes nomu, komunālajiem pakalpojumiem, sakaru pakalpojumiem, apsardzes pakalpojumiem, apsaimniekošanas pakalpojumiem un citiem saistītajiem maksājumiem” aprēķins.</t>
    </r>
  </si>
  <si>
    <t>Komandējuma dienu skaits</t>
  </si>
  <si>
    <t>Lietošanas tiesību pamatojums (norāda atsauci uz īpašumtiesības, nomas, patapinājuma vai citiem lietošanas tiesības apliecinošiem dokumentiem, kas pievienoti projekta iesniegumam)</t>
  </si>
  <si>
    <t xml:space="preserve"> - Ja pasākumā ir paredzēti vairāki dalībnieki, taču atšķiras kāda no aprēķinā izmantojamām vērtībām, veido vairākas rindas šī pasākuma izmaksu aprēķinam, piemēram, uz pasākumu dodas divi dalībnieki, taču tiem ir atšķirīgs uzturēšanās ilgums vai attālums līdz pasākuma norises vietai, tad veido katram dalībniekam atsevišķu izmaksu aprēķina rindu, norādot vienu pasākumu.</t>
  </si>
  <si>
    <t>Izmantotie saīsinājumi:</t>
  </si>
  <si>
    <t>Šis ir darbības programmas “Izaugsme un nodarbinātība” prioritārā virziena “Pasākumi Covid-19 pandēmijas seku mazināšanai” 13.1.4.specifiskā atbalsta mērķa “Atveseļošanas pasākumi kultūras jomā” pirmās atlases kārtas “Atbalsts profesionālām nevalstiskām kultūras nozares organizācijām”  projekta iesnieguma 3.pielikumā “Projekta budžeta kopsavilkums” iekļauto izmaksu apmērā aprēķina atšifrējuma paraugs, kas būtu pievienojams projekta iesniegumam kā papildus iesniedzamais dokuments excel formātā.</t>
  </si>
  <si>
    <t xml:space="preserve"> - Viesnīcas (naktsmītnes) izdevumu apmērs, uzņemot ārvalstu ekspertus Latvijā, atbilstoši "Modika iekšzemes komandējumu izmaksām darbības programmas “Izaugsme un nodarbinātība” un Eiropas Savienības kohēzijas politikas programmas 2021.–2027.gadam īstenošanai."</t>
  </si>
  <si>
    <t xml:space="preserve"> -  Vienas vienības izmaksu standarta likmes aprēķina un piemērošanas metodika iekšzemes komandējumu izmaksām darbības programmas “Izaugsme un nodarbinātība” un Eiropas Savienības kohēzijas politikas programmas 2021.–2027.gadam īstenošanai: https://www.esfondi.lv/vadlinijas--skaidrojumi</t>
  </si>
  <si>
    <t xml:space="preserve"> - SAM 13.1.4. vienkāršoto izmaksu piemērošanas metodika</t>
  </si>
  <si>
    <r>
      <rPr>
        <b/>
        <sz val="11"/>
        <color theme="1"/>
        <rFont val="Times New Roman"/>
        <family val="1"/>
        <charset val="186"/>
      </rPr>
      <t>MKN</t>
    </r>
    <r>
      <rPr>
        <sz val="11"/>
        <color theme="1"/>
        <rFont val="Times New Roman"/>
        <family val="1"/>
        <charset val="186"/>
      </rPr>
      <t xml:space="preserve"> - 20.12.2022. Ministru kabineta noteikumu Nr.808 "Darbības programmas "Izaugsme un nodarbinātība" prioritārā virziena "Pasākumi Covid-19 pandēmijas seku mazināšanai" 13.1.4. specifiskā atbalsta mērķa "Atveseļošanas pasākumi kultūras jomā" pirmās projektu iesniegumu atlases kārtas "Atbalsts profesionālām nevalstiskām kultūras nozares organizācijām" īstenošanas noteikumi"</t>
    </r>
  </si>
  <si>
    <r>
      <rPr>
        <b/>
        <sz val="11"/>
        <color theme="1"/>
        <rFont val="Times New Roman"/>
        <family val="1"/>
        <charset val="186"/>
      </rPr>
      <t>13.1.4.SAM 1.kārta</t>
    </r>
    <r>
      <rPr>
        <sz val="11"/>
        <color theme="1"/>
        <rFont val="Times New Roman"/>
        <family val="1"/>
        <charset val="186"/>
      </rPr>
      <t xml:space="preserve"> - Darbības programmas "Izaugsme un nodarbinātība" prioritārā virziena "Pasākumi Covid-19 pandēmijas seku mazināšanai" 13.1.4. specifiskā atbalsta mērķa "Atveseļošanas pasākumi kultūras jomā" pirmās projektu iesniegumu atlases kārtas "Atbalsts profesionālām nevalstiskām kultūras nozares organizācijām"</t>
    </r>
  </si>
  <si>
    <t>C kolonnā aktualizējot datus, 4.1., 4.2., 13.1. un 13.2. tabulās izmaiņas notiks automātiski</t>
  </si>
  <si>
    <r>
      <rPr>
        <i/>
        <vertAlign val="superscript"/>
        <sz val="11"/>
        <color theme="1"/>
        <rFont val="Times New Roman"/>
        <family val="1"/>
        <charset val="186"/>
      </rPr>
      <t>2</t>
    </r>
    <r>
      <rPr>
        <i/>
        <sz val="11"/>
        <color theme="1"/>
        <rFont val="Times New Roman"/>
        <family val="1"/>
        <charset val="186"/>
      </rPr>
      <t xml:space="preserve"> Norādāmi atbilstoši  13.1.4.SAM vienkāršoto izmaksu piemērošanas metodikā noteiktajam. Lūdzam pārliecināties par vērtību atbilstību dokumenta aktuālajai redakcijai</t>
    </r>
  </si>
  <si>
    <t>Komandējuma diennakšu skaits</t>
  </si>
  <si>
    <r>
      <t xml:space="preserve">Noteiktā dienas naudas summa, </t>
    </r>
    <r>
      <rPr>
        <b/>
        <i/>
        <sz val="11"/>
        <color theme="1"/>
        <rFont val="Times New Roman"/>
        <family val="1"/>
        <charset val="186"/>
      </rPr>
      <t>euro</t>
    </r>
  </si>
  <si>
    <r>
      <t xml:space="preserve">Noteiktā viesnīcas izdevumu (naktsmītnes) summa 1 diennaktij, </t>
    </r>
    <r>
      <rPr>
        <b/>
        <i/>
        <sz val="11"/>
        <color theme="1"/>
        <rFont val="Times New Roman"/>
        <family val="1"/>
        <charset val="186"/>
      </rPr>
      <t>euro</t>
    </r>
  </si>
  <si>
    <r>
      <t xml:space="preserve">Viesnīcas (naktsmītnes) izdevumu summa, </t>
    </r>
    <r>
      <rPr>
        <b/>
        <i/>
        <sz val="11"/>
        <color theme="1"/>
        <rFont val="Times New Roman"/>
        <family val="1"/>
        <charset val="186"/>
      </rPr>
      <t>euro</t>
    </r>
  </si>
  <si>
    <r>
      <t xml:space="preserve">Braukšanas izdevumi sabiedriskajā transportā un taksometrā, </t>
    </r>
    <r>
      <rPr>
        <b/>
        <i/>
        <sz val="11"/>
        <color theme="1"/>
        <rFont val="Times New Roman"/>
        <family val="1"/>
        <charset val="186"/>
      </rPr>
      <t>euro</t>
    </r>
  </si>
  <si>
    <t>Komandējuma sākuma punkts (valsts, pilsēta/ciems)</t>
  </si>
  <si>
    <t>Komandējuma gala punkts (valsts, pilsēta/ciems)</t>
  </si>
  <si>
    <r>
      <t>Ceļa attālums vienā virzienā</t>
    </r>
    <r>
      <rPr>
        <b/>
        <vertAlign val="superscript"/>
        <sz val="11"/>
        <color theme="1"/>
        <rFont val="Times New Roman"/>
        <family val="1"/>
        <charset val="186"/>
      </rPr>
      <t>1</t>
    </r>
    <r>
      <rPr>
        <b/>
        <sz val="11"/>
        <color theme="1"/>
        <rFont val="Times New Roman"/>
        <family val="1"/>
        <charset val="186"/>
      </rPr>
      <t>, km</t>
    </r>
  </si>
  <si>
    <t>1 Atbilsotši Eiropas Komisijas atbalstītajam attāluma aprēķina kalkulatoram (https://erasmus-plus.ec.europa.eu/lv/resources-and-tools/distance-calculator)</t>
  </si>
  <si>
    <r>
      <t xml:space="preserve">Starptautiskie ceļa izdevumi, </t>
    </r>
    <r>
      <rPr>
        <b/>
        <i/>
        <sz val="11"/>
        <color theme="1"/>
        <rFont val="Times New Roman"/>
        <family val="1"/>
        <charset val="186"/>
      </rPr>
      <t>euro</t>
    </r>
  </si>
  <si>
    <r>
      <t xml:space="preserve">Apdrošināšanas polises iegādes izmaksas 1 personai 1 dienai, </t>
    </r>
    <r>
      <rPr>
        <b/>
        <i/>
        <sz val="11"/>
        <color theme="1"/>
        <rFont val="Times New Roman"/>
        <family val="1"/>
        <charset val="186"/>
      </rPr>
      <t>euro</t>
    </r>
  </si>
  <si>
    <r>
      <t xml:space="preserve">Apdrošināšanas polises iegādes izmaksas  komandējuma ietvaros, </t>
    </r>
    <r>
      <rPr>
        <b/>
        <i/>
        <sz val="11"/>
        <color theme="1"/>
        <rFont val="Times New Roman"/>
        <family val="1"/>
        <charset val="186"/>
      </rPr>
      <t>euro</t>
    </r>
  </si>
  <si>
    <t>Dalības maksa vienai personai starptautiskās sadarbības pasākumā, euro</t>
  </si>
  <si>
    <t>Eksperta uzturēšanās (komandējuma) diennakšu skaits</t>
  </si>
  <si>
    <t xml:space="preserve">Noteiktais viesnīcas (naktsmītnes) izdevumu apmērs </t>
  </si>
  <si>
    <r>
      <t>Atbalsta piemērošanas periods, mēnešos</t>
    </r>
    <r>
      <rPr>
        <b/>
        <vertAlign val="superscript"/>
        <sz val="11"/>
        <color theme="1"/>
        <rFont val="Times New Roman"/>
        <family val="1"/>
        <charset val="186"/>
      </rPr>
      <t>1</t>
    </r>
  </si>
  <si>
    <r>
      <rPr>
        <vertAlign val="superscript"/>
        <sz val="11"/>
        <color theme="1"/>
        <rFont val="Times New Roman"/>
        <family val="1"/>
        <charset val="186"/>
      </rPr>
      <t>1</t>
    </r>
    <r>
      <rPr>
        <sz val="11"/>
        <color theme="1"/>
        <rFont val="Times New Roman"/>
        <family val="1"/>
        <charset val="186"/>
      </rPr>
      <t xml:space="preserve"> Atbilstoši MKN 22..punktā noteiktajam izmaksas ir attiecināmas no 2022.gada 1.oktobra</t>
    </r>
  </si>
  <si>
    <t>Atbilstoši MKN 23.2. apakšpunktā noteikajam</t>
  </si>
  <si>
    <t>Atbilstoši MKN 23.3. apakšpunktā noteikajam</t>
  </si>
  <si>
    <t>Atbilstoši MKN 23.4. apakšpunktā noteiktajam</t>
  </si>
  <si>
    <t>Atbilstoši MKN 23.1. apakšpunktā noteiktajam</t>
  </si>
  <si>
    <r>
      <rPr>
        <u/>
        <vertAlign val="superscript"/>
        <sz val="11"/>
        <color theme="10"/>
        <rFont val="Times New Roman"/>
        <family val="1"/>
        <charset val="186"/>
      </rPr>
      <t>1</t>
    </r>
    <r>
      <rPr>
        <u/>
        <sz val="11"/>
        <color theme="10"/>
        <rFont val="Times New Roman"/>
        <family val="1"/>
        <charset val="186"/>
      </rPr>
      <t xml:space="preserve"> Atbilsotši Eiropas Komisijas atbalstītajam attāluma aprēķina kalkulatoram (https://erasmus-plus.ec.europa.eu/lv/resources-and-tools/distance-calculator)</t>
    </r>
  </si>
  <si>
    <t>Jā</t>
  </si>
  <si>
    <t>Vai pasākumā ir paredzēta dalības maksa?</t>
  </si>
  <si>
    <t xml:space="preserve"> - Ja projektā ir paredzēta dalības maksa starptautiskās sadarbības pasākumā, kolonnā “Vai pasākumā ir paredzēta dalības maksa?"norāda "Jā" un kolonnā "Dalības maksa vienai personai starptautiskās sadarbības pasākumā” tiks automātiski ielasīta no darba lapas "Dati". Savukārt, ja projektā nav paredzēta dalības maksa starptautiskās sadarbības pasākumā, kolonnā “Vai pasākumā ir paredzēta dalības maksa?" atstāj tukšu.</t>
  </si>
  <si>
    <r>
      <t>Vienas vienības standarta izmaksu likme vienam telpas m</t>
    </r>
    <r>
      <rPr>
        <vertAlign val="superscript"/>
        <sz val="11"/>
        <color theme="1"/>
        <rFont val="Times New Roman"/>
        <family val="1"/>
        <charset val="186"/>
      </rPr>
      <t>2</t>
    </r>
    <r>
      <rPr>
        <sz val="11"/>
        <color theme="1"/>
        <rFont val="Times New Roman"/>
        <family val="1"/>
        <charset val="186"/>
      </rPr>
      <t xml:space="preserve"> </t>
    </r>
    <r>
      <rPr>
        <b/>
        <sz val="11"/>
        <color theme="1"/>
        <rFont val="Times New Roman"/>
        <family val="1"/>
        <charset val="186"/>
      </rPr>
      <t>biroja telpu nomas maksas segšanai</t>
    </r>
  </si>
  <si>
    <r>
      <t>Vienas vienības standarta izmaksu likme vienam telpas m</t>
    </r>
    <r>
      <rPr>
        <vertAlign val="superscript"/>
        <sz val="11"/>
        <color theme="1"/>
        <rFont val="Times New Roman"/>
        <family val="1"/>
        <charset val="186"/>
      </rPr>
      <t xml:space="preserve">2 </t>
    </r>
    <r>
      <rPr>
        <b/>
        <sz val="11"/>
        <color theme="1"/>
        <rFont val="Times New Roman"/>
        <family val="1"/>
        <charset val="186"/>
      </rPr>
      <t>ikmēneša izdevumu segšanai</t>
    </r>
    <r>
      <rPr>
        <vertAlign val="superscript"/>
        <sz val="11"/>
        <color theme="1"/>
        <rFont val="Times New Roman"/>
        <family val="1"/>
        <charset val="186"/>
      </rPr>
      <t xml:space="preserve"> 2</t>
    </r>
  </si>
  <si>
    <r>
      <t>Vienas vienības standarta izmaksu likme vienam telpas m</t>
    </r>
    <r>
      <rPr>
        <vertAlign val="superscript"/>
        <sz val="11"/>
        <color theme="1"/>
        <rFont val="Times New Roman"/>
        <family val="1"/>
        <charset val="186"/>
      </rPr>
      <t>2</t>
    </r>
    <r>
      <rPr>
        <sz val="11"/>
        <color theme="1"/>
        <rFont val="Times New Roman"/>
        <family val="1"/>
        <charset val="186"/>
      </rPr>
      <t xml:space="preserve"> </t>
    </r>
    <r>
      <rPr>
        <b/>
        <sz val="11"/>
        <color theme="1"/>
        <rFont val="Times New Roman"/>
        <family val="1"/>
        <charset val="186"/>
      </rPr>
      <t>citu telpu nomas maksas segšanai</t>
    </r>
  </si>
  <si>
    <t>Vai projekta attiecināmajās izmaksās tiek iekļauti ikmēneša izdevumi?</t>
  </si>
  <si>
    <t>Vai projekta attiecināmajās izmaksās tiek iekļauta biroja telpu nomas maksa?</t>
  </si>
  <si>
    <r>
      <t xml:space="preserve">No projekta </t>
    </r>
    <r>
      <rPr>
        <b/>
        <u/>
        <sz val="11"/>
        <color theme="1"/>
        <rFont val="Times New Roman"/>
        <family val="1"/>
        <charset val="186"/>
      </rPr>
      <t>izslēgtā</t>
    </r>
    <r>
      <rPr>
        <b/>
        <sz val="11"/>
        <color theme="1"/>
        <rFont val="Times New Roman"/>
        <family val="1"/>
        <charset val="186"/>
      </rPr>
      <t xml:space="preserve"> platība, kas iznomāta trešajām pusēm, m</t>
    </r>
    <r>
      <rPr>
        <b/>
        <vertAlign val="superscript"/>
        <sz val="11"/>
        <color theme="1"/>
        <rFont val="Times New Roman"/>
        <family val="1"/>
        <charset val="186"/>
      </rPr>
      <t xml:space="preserve">2 </t>
    </r>
    <r>
      <rPr>
        <b/>
        <sz val="11"/>
        <color theme="1"/>
        <rFont val="Times New Roman"/>
        <family val="1"/>
        <charset val="186"/>
      </rPr>
      <t>(</t>
    </r>
    <r>
      <rPr>
        <b/>
        <i/>
        <sz val="11"/>
        <color theme="1"/>
        <rFont val="Times New Roman"/>
        <family val="1"/>
        <charset val="186"/>
      </rPr>
      <t>norāda veselas vienības</t>
    </r>
    <r>
      <rPr>
        <b/>
        <sz val="11"/>
        <color theme="1"/>
        <rFont val="Times New Roman"/>
        <family val="1"/>
        <charset val="186"/>
      </rPr>
      <t>)</t>
    </r>
  </si>
  <si>
    <r>
      <t xml:space="preserve">Atbalsta apmērs biroja telpu nomas maksas segšanai, </t>
    </r>
    <r>
      <rPr>
        <b/>
        <i/>
        <sz val="11"/>
        <color theme="1"/>
        <rFont val="Times New Roman"/>
        <family val="1"/>
        <charset val="186"/>
      </rPr>
      <t>euro</t>
    </r>
  </si>
  <si>
    <r>
      <t xml:space="preserve">Atbalsta apmērs citu telpu nomas maksas segšanai, </t>
    </r>
    <r>
      <rPr>
        <b/>
        <i/>
        <sz val="11"/>
        <color theme="1"/>
        <rFont val="Times New Roman"/>
        <family val="1"/>
        <charset val="186"/>
      </rPr>
      <t>euro</t>
    </r>
  </si>
  <si>
    <r>
      <t>Telpu kopējā platība, m</t>
    </r>
    <r>
      <rPr>
        <b/>
        <vertAlign val="superscript"/>
        <sz val="11"/>
        <color theme="1"/>
        <rFont val="Times New Roman"/>
        <family val="1"/>
        <charset val="186"/>
      </rPr>
      <t xml:space="preserve">2 </t>
    </r>
    <r>
      <rPr>
        <b/>
        <i/>
        <sz val="11"/>
        <color theme="1"/>
        <rFont val="Times New Roman"/>
        <family val="1"/>
        <charset val="186"/>
      </rPr>
      <t>(norāda veselas vienības)</t>
    </r>
  </si>
  <si>
    <t xml:space="preserve">Vērtības norādītas atbilstoši Kultūras ministrijas kā atbildīgās iestādes 14.03.2023. e-pastā "Par aktuālajām likmēm REACT EU SAM 13.1.4. atbalsta programmā"norādītajam, kas pēc 13.1.4.SAM vienkāršoto izmaksu piemērošanas metodikas izstrādes un saskaņošanas ar VI precizējamas atbilstoši metodikā norādītajam. </t>
  </si>
  <si>
    <t xml:space="preserve">Vai projekta attiecināmajās izmaksās tiek iekļauta citu telpu nomas maksa? </t>
  </si>
  <si>
    <r>
      <rPr>
        <b/>
        <u/>
        <sz val="11"/>
        <color theme="1"/>
        <rFont val="Times New Roman"/>
        <family val="1"/>
        <charset val="186"/>
      </rPr>
      <t>Biroja</t>
    </r>
    <r>
      <rPr>
        <b/>
        <sz val="11"/>
        <color theme="1"/>
        <rFont val="Times New Roman"/>
        <family val="1"/>
        <charset val="186"/>
      </rPr>
      <t xml:space="preserve"> telpu platība, m</t>
    </r>
    <r>
      <rPr>
        <b/>
        <vertAlign val="superscript"/>
        <sz val="11"/>
        <color theme="1"/>
        <rFont val="Times New Roman"/>
        <family val="1"/>
        <charset val="186"/>
      </rPr>
      <t>2</t>
    </r>
    <r>
      <rPr>
        <b/>
        <sz val="11"/>
        <color theme="1"/>
        <rFont val="Times New Roman"/>
        <family val="1"/>
        <charset val="186"/>
      </rPr>
      <t xml:space="preserve"> (</t>
    </r>
    <r>
      <rPr>
        <b/>
        <i/>
        <sz val="11"/>
        <color theme="1"/>
        <rFont val="Times New Roman"/>
        <family val="1"/>
        <charset val="186"/>
      </rPr>
      <t>norāda veselas vienības</t>
    </r>
    <r>
      <rPr>
        <b/>
        <sz val="11"/>
        <color theme="1"/>
        <rFont val="Times New Roman"/>
        <family val="1"/>
        <charset val="186"/>
      </rPr>
      <t>)</t>
    </r>
  </si>
  <si>
    <r>
      <t xml:space="preserve">Telpu platība, kas </t>
    </r>
    <r>
      <rPr>
        <b/>
        <u/>
        <sz val="11"/>
        <color theme="1"/>
        <rFont val="Times New Roman"/>
        <family val="1"/>
        <charset val="186"/>
      </rPr>
      <t>pretendē uz atbalstu</t>
    </r>
    <r>
      <rPr>
        <b/>
        <sz val="11"/>
        <color theme="1"/>
        <rFont val="Times New Roman"/>
        <family val="1"/>
        <charset val="186"/>
      </rPr>
      <t xml:space="preserve">, m2 </t>
    </r>
    <r>
      <rPr>
        <b/>
        <i/>
        <sz val="11"/>
        <color theme="1"/>
        <rFont val="Times New Roman"/>
        <family val="1"/>
        <charset val="186"/>
      </rPr>
      <t>(norāda veselas vienības)</t>
    </r>
  </si>
  <si>
    <t>Viena mēneša atbalsta summa ikmēneša izmaksu segšanai, euro</t>
  </si>
  <si>
    <r>
      <t>Atbalsta ikmēneša izmaksu segšanai piemērošanas periods, mēnešos</t>
    </r>
    <r>
      <rPr>
        <b/>
        <vertAlign val="superscript"/>
        <sz val="11"/>
        <color theme="1"/>
        <rFont val="Times New Roman"/>
        <family val="1"/>
        <charset val="186"/>
      </rPr>
      <t>1</t>
    </r>
  </si>
  <si>
    <r>
      <rPr>
        <b/>
        <u/>
        <sz val="11"/>
        <color theme="1"/>
        <rFont val="Times New Roman"/>
        <family val="1"/>
        <charset val="186"/>
      </rPr>
      <t>Citu</t>
    </r>
    <r>
      <rPr>
        <b/>
        <sz val="11"/>
        <color theme="1"/>
        <rFont val="Times New Roman"/>
        <family val="1"/>
        <charset val="186"/>
      </rPr>
      <t xml:space="preserve"> telpu platība, m</t>
    </r>
    <r>
      <rPr>
        <b/>
        <vertAlign val="superscript"/>
        <sz val="11"/>
        <color theme="1"/>
        <rFont val="Times New Roman"/>
        <family val="1"/>
        <charset val="186"/>
      </rPr>
      <t>2</t>
    </r>
    <r>
      <rPr>
        <b/>
        <sz val="11"/>
        <color theme="1"/>
        <rFont val="Times New Roman"/>
        <family val="1"/>
        <charset val="186"/>
      </rPr>
      <t xml:space="preserve"> (</t>
    </r>
    <r>
      <rPr>
        <b/>
        <i/>
        <sz val="11"/>
        <color theme="1"/>
        <rFont val="Times New Roman"/>
        <family val="1"/>
        <charset val="186"/>
      </rPr>
      <t>norāda veselas vienības</t>
    </r>
    <r>
      <rPr>
        <b/>
        <sz val="11"/>
        <color theme="1"/>
        <rFont val="Times New Roman"/>
        <family val="1"/>
        <charset val="186"/>
      </rPr>
      <t>)</t>
    </r>
  </si>
  <si>
    <t>Atbalsta apmērs biroja telpu ikmēneša izdevumu segšanai, euro</t>
  </si>
  <si>
    <t>Atbalsta apmērs citu telpu ikmēneša izdevumu segšanai, euro</t>
  </si>
  <si>
    <t>Viena mēneša atbalsta summa biroja telpu nomas makss segšanai, euro</t>
  </si>
  <si>
    <t>Viena mēneša atbalsta summa citu telpu nomas maksas segšanai, euro</t>
  </si>
  <si>
    <t>Biroja telpu uzturēšanas un nomas maksas izmaksas</t>
  </si>
  <si>
    <t>Citu telpu uzturēšanas un nomas maksas izmaksas</t>
  </si>
  <si>
    <r>
      <t xml:space="preserve">Kopējās biroja telpu uzturēšanas un nomas maksas izmaksas, </t>
    </r>
    <r>
      <rPr>
        <b/>
        <i/>
        <sz val="11"/>
        <color theme="1"/>
        <rFont val="Times New Roman"/>
        <family val="1"/>
        <charset val="186"/>
      </rPr>
      <t>euro</t>
    </r>
    <r>
      <rPr>
        <b/>
        <sz val="11"/>
        <color theme="1"/>
        <rFont val="Times New Roman"/>
        <family val="1"/>
        <charset val="186"/>
      </rPr>
      <t xml:space="preserve"> </t>
    </r>
  </si>
  <si>
    <r>
      <t xml:space="preserve">Kopējās citu telpu uzturēšanas un nomas maksas izmaksas, </t>
    </r>
    <r>
      <rPr>
        <i/>
        <sz val="11"/>
        <color theme="1"/>
        <rFont val="Times New Roman"/>
        <family val="1"/>
        <charset val="186"/>
      </rPr>
      <t>euro</t>
    </r>
  </si>
  <si>
    <t>Vācija (izņemot Hamburgu, Minheni, Frankfurti un Berlīni)</t>
  </si>
  <si>
    <t>Attiecināmā likme 70% no konkrētai valstij noteiktās viesnīcas maksas normas pēc MK Not.Nr.969 1 personai 1 dienai, valūta</t>
  </si>
  <si>
    <t>Attiecināmā likme 70% no konkrētai valstij noteiktās viesnīcas maksas normas pēc MK Not.Nr.969 1 personai 1 dienai, summa</t>
  </si>
  <si>
    <t>Citas ar braucienu saistītās attiecināmās izmaksas 1 personai 1 dienai - 28% no dienas naudas (euro)</t>
  </si>
  <si>
    <t>Attiecināmā likme 70% no konkrētai valstij noteiktās viesnīcas maksas normas pēc MK Not.Nr.969 1 personai 1 dienai, summa(2)</t>
  </si>
  <si>
    <t>Attiecināmā likme 70% no konkrētai valstij noteiktās viesnīcas maksas normas pēc MK Not.Nr.969 1 personai 1 dienai, valūta (2)</t>
  </si>
  <si>
    <r>
      <t xml:space="preserve">Citas ar braucienu saistītās attiecināmās izmaksas 1 personai 1 dienai, </t>
    </r>
    <r>
      <rPr>
        <b/>
        <i/>
        <sz val="11"/>
        <color theme="1"/>
        <rFont val="Times New Roman"/>
        <family val="1"/>
        <charset val="186"/>
      </rPr>
      <t>euro</t>
    </r>
  </si>
  <si>
    <r>
      <rPr>
        <sz val="7"/>
        <color theme="1"/>
        <rFont val="Times New Roman"/>
        <family val="1"/>
        <charset val="186"/>
      </rPr>
      <t xml:space="preserve"> </t>
    </r>
    <r>
      <rPr>
        <sz val="11"/>
        <color theme="1"/>
        <rFont val="Times New Roman"/>
        <family val="1"/>
        <charset val="186"/>
      </rPr>
      <t>- Dienas naudas, citas ar braucienu saistītās attiecināmās izmaksas (sabiedriskā transporta izdevumi) 1 personai 1 dienai un viesnīcas maksas apmērs 1 dalībniekam</t>
    </r>
  </si>
  <si>
    <t>Ja izmaksu aprēķinā ir nepieciešams veikt valūtas konvertāciju uz euro, aktualizē valūtas kursus tabulā, norādot aprēķināta izmantotā valūtas kursa datumu. Valūtas kursu skatīt Eiropas Centrālās bankas interneta vietnē vai Latvijas Bankas vietnē.</t>
  </si>
  <si>
    <r>
      <rPr>
        <b/>
        <sz val="11"/>
        <color theme="1"/>
        <rFont val="Times New Roman"/>
        <family val="1"/>
        <charset val="186"/>
      </rPr>
      <t>13.1.4.SAM vienkāršoto izmaksu piemērošanas metodika -</t>
    </r>
    <r>
      <rPr>
        <sz val="11"/>
        <color theme="1"/>
        <rFont val="Times New Roman"/>
        <family val="1"/>
        <charset val="186"/>
      </rPr>
      <t xml:space="preserve"> "Vienkāršoto izmaksu aprēķina un piemērošanas metodika Eiropas Reģionālās attīstības fonda darbības programmas "Izaugsme un nodarbinātība”  prioritārā virziena "Pasākumi Covid-19 pandēmijas seku mazināšanai” 13.1.4.specifiskā atbalsta mērķa "Atveseļošanas pasākumi kultūras jomā” pirmās atlases kārtas "Atbalsts profesionālām nevalstiskām kultūras nozares organizācijām” īstenošanai", ko izstrādā atbildīgā iestāde un vadošā iestāde saskaņo. Metodika tiks publicēta šeit: https://www.esfondi.lv/vadlinijas--skaidrojumi</t>
    </r>
  </si>
  <si>
    <t>Viena mēneša atbalsta summa biroja telpu nomas maksas segšanai,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</si>
</sst>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1" x14ac:knownFonts="1">
    <font>
      <sz val="11"/>
      <color theme="1"/>
      <name val="Calibri"/>
      <family val="2"/>
      <charset val="186"/>
      <scheme val="minor"/>
    </font>
    <font>
      <sz val="12"/>
      <name val="Times New Roman"/>
      <family val="1"/>
      <charset val="186"/>
    </font>
    <font>
      <sz val="10"/>
      <name val="Arial"/>
      <family val="2"/>
    </font>
    <font>
      <b/>
      <sz val="12"/>
      <name val="Times New Roman"/>
      <family val="1"/>
      <charset val="186"/>
    </font>
    <font>
      <u/>
      <sz val="11"/>
      <color theme="10"/>
      <name val="Calibri"/>
      <family val="2"/>
      <charset val="186"/>
      <scheme val="minor"/>
    </font>
    <font>
      <i/>
      <u/>
      <sz val="11"/>
      <color theme="10"/>
      <name val="Times New Roman"/>
      <family val="1"/>
      <charset val="186"/>
    </font>
    <font>
      <b/>
      <sz val="11"/>
      <color theme="1"/>
      <name val="Times New Roman"/>
      <family val="1"/>
      <charset val="186"/>
    </font>
    <font>
      <b/>
      <vertAlign val="superscript"/>
      <sz val="11"/>
      <color theme="1"/>
      <name val="Times New Roman"/>
      <family val="1"/>
      <charset val="186"/>
    </font>
    <font>
      <i/>
      <sz val="11"/>
      <color theme="1"/>
      <name val="Times New Roman"/>
      <family val="1"/>
      <charset val="186"/>
    </font>
    <font>
      <sz val="11"/>
      <color theme="1"/>
      <name val="Times New Roman"/>
      <family val="1"/>
      <charset val="186"/>
    </font>
    <font>
      <u/>
      <sz val="11"/>
      <color theme="10"/>
      <name val="Times New Roman"/>
      <family val="1"/>
      <charset val="186"/>
    </font>
    <font>
      <vertAlign val="superscript"/>
      <sz val="11"/>
      <color theme="1"/>
      <name val="Times New Roman"/>
      <family val="1"/>
      <charset val="186"/>
    </font>
    <font>
      <b/>
      <i/>
      <sz val="11"/>
      <color theme="1"/>
      <name val="Times New Roman"/>
      <family val="1"/>
      <charset val="186"/>
    </font>
    <font>
      <u/>
      <vertAlign val="superscript"/>
      <sz val="11"/>
      <color theme="10"/>
      <name val="Times New Roman"/>
      <family val="1"/>
      <charset val="186"/>
    </font>
    <font>
      <sz val="11"/>
      <color rgb="FFFF0000"/>
      <name val="Times New Roman"/>
      <family val="1"/>
      <charset val="186"/>
    </font>
    <font>
      <b/>
      <sz val="11"/>
      <color rgb="FFFF0000"/>
      <name val="Times New Roman"/>
      <family val="1"/>
      <charset val="186"/>
    </font>
    <font>
      <sz val="11"/>
      <color theme="1"/>
      <name val="Calibri"/>
      <family val="2"/>
      <charset val="186"/>
      <scheme val="minor"/>
    </font>
    <font>
      <sz val="12"/>
      <color theme="1"/>
      <name val="Times New Roman"/>
      <family val="1"/>
      <charset val="186"/>
    </font>
    <font>
      <i/>
      <sz val="10"/>
      <color theme="1"/>
      <name val="Times New Roman"/>
      <family val="1"/>
      <charset val="186"/>
    </font>
    <font>
      <sz val="11"/>
      <color rgb="FF414142"/>
      <name val="Times New Roman"/>
      <family val="1"/>
      <charset val="186"/>
    </font>
    <font>
      <i/>
      <vertAlign val="superscript"/>
      <sz val="11"/>
      <color theme="1"/>
      <name val="Times New Roman"/>
      <family val="1"/>
      <charset val="186"/>
    </font>
    <font>
      <sz val="7"/>
      <color theme="1"/>
      <name val="Times New Roman"/>
      <family val="1"/>
      <charset val="186"/>
    </font>
    <font>
      <b/>
      <sz val="7"/>
      <color theme="1"/>
      <name val="Times New Roman"/>
      <family val="1"/>
      <charset val="186"/>
    </font>
    <font>
      <b/>
      <sz val="10"/>
      <color rgb="FF414142"/>
      <name val="Times New Roman"/>
      <family val="1"/>
      <charset val="186"/>
    </font>
    <font>
      <b/>
      <i/>
      <sz val="10"/>
      <color rgb="FF414142"/>
      <name val="Times New Roman"/>
      <family val="1"/>
      <charset val="186"/>
    </font>
    <font>
      <sz val="9"/>
      <color rgb="FF414142"/>
      <name val="Times New Roman"/>
      <family val="1"/>
      <charset val="186"/>
    </font>
    <font>
      <i/>
      <sz val="9"/>
      <color rgb="FF414142"/>
      <name val="Times New Roman"/>
      <family val="1"/>
      <charset val="186"/>
    </font>
    <font>
      <sz val="9"/>
      <color theme="1"/>
      <name val="Times New Roman"/>
      <family val="1"/>
      <charset val="186"/>
    </font>
    <font>
      <b/>
      <i/>
      <sz val="12"/>
      <color theme="1"/>
      <name val="Times New Roman"/>
      <family val="1"/>
      <charset val="186"/>
    </font>
    <font>
      <sz val="11"/>
      <color theme="0"/>
      <name val="Times New Roman"/>
      <family val="1"/>
      <charset val="186"/>
    </font>
    <font>
      <b/>
      <u/>
      <sz val="11"/>
      <color theme="1"/>
      <name val="Times New Roman"/>
      <family val="1"/>
      <charset val="186"/>
    </font>
    <font>
      <b/>
      <sz val="18"/>
      <color theme="1"/>
      <name val="Times New Roman"/>
      <family val="1"/>
      <charset val="186"/>
    </font>
    <font>
      <sz val="16"/>
      <name val="Times New Roman"/>
      <family val="1"/>
      <charset val="186"/>
    </font>
    <font>
      <b/>
      <sz val="16"/>
      <name val="Times New Roman"/>
      <family val="1"/>
      <charset val="186"/>
    </font>
    <font>
      <sz val="16"/>
      <color theme="1"/>
      <name val="Times New Roman"/>
      <family val="1"/>
      <charset val="186"/>
    </font>
    <font>
      <u/>
      <sz val="16"/>
      <color theme="10"/>
      <name val="Times New Roman"/>
      <family val="1"/>
      <charset val="186"/>
    </font>
    <font>
      <sz val="18"/>
      <name val="Times New Roman"/>
      <family val="1"/>
      <charset val="186"/>
    </font>
    <font>
      <b/>
      <sz val="18"/>
      <name val="Times New Roman"/>
      <family val="1"/>
      <charset val="186"/>
    </font>
    <font>
      <sz val="18"/>
      <color theme="1"/>
      <name val="Times New Roman"/>
      <family val="1"/>
      <charset val="186"/>
    </font>
    <font>
      <u/>
      <sz val="18"/>
      <color theme="10"/>
      <name val="Times New Roman"/>
      <family val="1"/>
      <charset val="186"/>
    </font>
    <font>
      <sz val="8"/>
      <name val="Calibri"/>
      <family val="2"/>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0" fontId="4" fillId="0" borderId="0" applyNumberFormat="0" applyFill="0" applyBorder="0" applyAlignment="0" applyProtection="0"/>
    <xf numFmtId="9" fontId="16" fillId="0" borderId="0" applyFont="0" applyFill="0" applyBorder="0" applyAlignment="0" applyProtection="0"/>
  </cellStyleXfs>
  <cellXfs count="232">
    <xf numFmtId="0" fontId="0" fillId="0" borderId="0" xfId="0"/>
    <xf numFmtId="49" fontId="1" fillId="0" borderId="0" xfId="0" applyNumberFormat="1" applyFont="1" applyAlignment="1">
      <alignment horizontal="center" vertical="center" wrapText="1"/>
    </xf>
    <xf numFmtId="0" fontId="9" fillId="0" borderId="0" xfId="0" applyFont="1"/>
    <xf numFmtId="0" fontId="10" fillId="0" borderId="0" xfId="2" applyFont="1" applyFill="1" applyBorder="1" applyAlignment="1">
      <alignment vertical="center" wrapText="1"/>
    </xf>
    <xf numFmtId="0" fontId="3" fillId="0" borderId="0" xfId="0" applyFont="1" applyAlignment="1">
      <alignment horizontal="center" vertical="center"/>
    </xf>
    <xf numFmtId="0" fontId="10" fillId="0" borderId="0" xfId="2" applyFont="1" applyFill="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center" vertical="center"/>
    </xf>
    <xf numFmtId="164" fontId="9" fillId="0" borderId="1" xfId="0" applyNumberFormat="1" applyFont="1" applyBorder="1" applyAlignment="1">
      <alignment horizontal="center" vertical="center"/>
    </xf>
    <xf numFmtId="0" fontId="9" fillId="5" borderId="1" xfId="0" applyFont="1" applyFill="1" applyBorder="1" applyAlignment="1">
      <alignment horizontal="center" vertical="center"/>
    </xf>
    <xf numFmtId="0" fontId="9" fillId="0" borderId="0" xfId="0" applyFont="1" applyAlignment="1">
      <alignment horizontal="center" vertical="center" wrapText="1"/>
    </xf>
    <xf numFmtId="0" fontId="10" fillId="0" borderId="0" xfId="2" applyFont="1" applyAlignment="1">
      <alignment vertical="center" wrapText="1"/>
    </xf>
    <xf numFmtId="0" fontId="9" fillId="5" borderId="1" xfId="0" applyFont="1" applyFill="1" applyBorder="1" applyAlignment="1">
      <alignment horizontal="left" vertical="center" wrapText="1"/>
    </xf>
    <xf numFmtId="0" fontId="15" fillId="0" borderId="0" xfId="0" applyFont="1" applyAlignment="1">
      <alignment horizontal="left" vertical="center"/>
    </xf>
    <xf numFmtId="0" fontId="9" fillId="0" borderId="0" xfId="0" applyFont="1" applyAlignment="1">
      <alignment wrapText="1"/>
    </xf>
    <xf numFmtId="0" fontId="15" fillId="0" borderId="0" xfId="0" applyFont="1"/>
    <xf numFmtId="4" fontId="9" fillId="5" borderId="1"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164" fontId="9" fillId="0" borderId="1" xfId="0" applyNumberFormat="1" applyFont="1" applyBorder="1" applyAlignment="1">
      <alignment horizontal="center"/>
    </xf>
    <xf numFmtId="0" fontId="9" fillId="7" borderId="1" xfId="0" applyFont="1" applyFill="1" applyBorder="1" applyProtection="1">
      <protection locked="0"/>
    </xf>
    <xf numFmtId="0" fontId="9" fillId="7" borderId="1" xfId="0" applyFont="1" applyFill="1" applyBorder="1" applyAlignment="1" applyProtection="1">
      <alignment horizontal="left" vertical="center"/>
      <protection locked="0"/>
    </xf>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protection locked="0"/>
    </xf>
    <xf numFmtId="1" fontId="9" fillId="7" borderId="1" xfId="0" applyNumberFormat="1" applyFont="1" applyFill="1" applyBorder="1" applyAlignment="1" applyProtection="1">
      <alignment horizontal="center" vertical="center"/>
      <protection locked="0"/>
    </xf>
    <xf numFmtId="0" fontId="9" fillId="0" borderId="0" xfId="0" applyFont="1" applyAlignment="1">
      <alignment horizontal="justify" vertical="top" wrapText="1"/>
    </xf>
    <xf numFmtId="0" fontId="8" fillId="0" borderId="0" xfId="0" applyFont="1" applyFill="1" applyAlignment="1">
      <alignment horizontal="left" vertical="center"/>
    </xf>
    <xf numFmtId="0" fontId="8" fillId="0" borderId="0" xfId="0" applyFont="1" applyAlignment="1">
      <alignment horizontal="left" vertical="center"/>
    </xf>
    <xf numFmtId="0" fontId="23" fillId="2" borderId="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3" fillId="2" borderId="3"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4" fontId="9" fillId="0" borderId="2" xfId="0" applyNumberFormat="1" applyFont="1" applyBorder="1" applyAlignment="1">
      <alignment horizontal="center" vertical="center" wrapText="1"/>
    </xf>
    <xf numFmtId="0" fontId="25"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4" fontId="25" fillId="3" borderId="1" xfId="0" applyNumberFormat="1" applyFont="1" applyFill="1" applyBorder="1" applyAlignment="1">
      <alignment horizontal="center" vertical="center" wrapText="1"/>
    </xf>
    <xf numFmtId="0" fontId="27" fillId="0" borderId="1" xfId="0" applyFont="1" applyBorder="1" applyAlignment="1">
      <alignment horizontal="left" vertical="center"/>
    </xf>
    <xf numFmtId="4" fontId="27" fillId="0" borderId="1" xfId="0" applyNumberFormat="1" applyFont="1" applyBorder="1" applyAlignment="1">
      <alignment horizontal="center" vertical="center"/>
    </xf>
    <xf numFmtId="0" fontId="27" fillId="0" borderId="2" xfId="0" applyFont="1" applyBorder="1" applyAlignment="1">
      <alignment horizontal="center" vertical="center"/>
    </xf>
    <xf numFmtId="0" fontId="9" fillId="0" borderId="9" xfId="0" applyFont="1" applyBorder="1" applyAlignment="1">
      <alignment horizontal="left" vertical="center" wrapText="1"/>
    </xf>
    <xf numFmtId="4" fontId="9" fillId="0" borderId="10" xfId="0" applyNumberFormat="1" applyFont="1" applyBorder="1" applyAlignment="1">
      <alignment horizontal="center" vertical="center" wrapText="1"/>
    </xf>
    <xf numFmtId="0" fontId="25" fillId="3"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0" fontId="25" fillId="4" borderId="1" xfId="0" applyFont="1" applyFill="1" applyBorder="1" applyAlignment="1">
      <alignment horizontal="left" vertical="center" wrapText="1"/>
    </xf>
    <xf numFmtId="0" fontId="27" fillId="4" borderId="2" xfId="0" applyFont="1" applyFill="1" applyBorder="1" applyAlignment="1">
      <alignment horizontal="center" vertical="center"/>
    </xf>
    <xf numFmtId="0" fontId="9" fillId="0" borderId="0" xfId="0" applyFont="1" applyFill="1" applyAlignment="1">
      <alignment horizontal="left"/>
    </xf>
    <xf numFmtId="0" fontId="6" fillId="9" borderId="0" xfId="0" applyFont="1" applyFill="1" applyAlignment="1">
      <alignment horizontal="justify" vertical="top" wrapText="1"/>
    </xf>
    <xf numFmtId="0" fontId="9" fillId="9" borderId="0" xfId="0" applyFont="1" applyFill="1" applyAlignment="1">
      <alignment horizontal="justify" vertical="top" wrapText="1"/>
    </xf>
    <xf numFmtId="0" fontId="10" fillId="9" borderId="0" xfId="2" applyFont="1" applyFill="1" applyAlignment="1">
      <alignment horizontal="justify" vertical="top" wrapText="1"/>
    </xf>
    <xf numFmtId="0" fontId="6" fillId="7" borderId="0" xfId="0" applyFont="1" applyFill="1" applyAlignment="1">
      <alignment horizontal="justify" vertical="center"/>
    </xf>
    <xf numFmtId="0" fontId="9" fillId="7" borderId="0" xfId="0" applyFont="1" applyFill="1" applyAlignment="1">
      <alignment horizontal="justify" vertical="center"/>
    </xf>
    <xf numFmtId="0" fontId="9" fillId="7" borderId="0" xfId="0" applyFont="1" applyFill="1" applyAlignment="1">
      <alignment horizontal="justify" vertical="top" wrapText="1"/>
    </xf>
    <xf numFmtId="0" fontId="6" fillId="10" borderId="0" xfId="0" applyFont="1" applyFill="1" applyAlignment="1">
      <alignment horizontal="justify" vertical="center"/>
    </xf>
    <xf numFmtId="0" fontId="9" fillId="10" borderId="0" xfId="0" applyFont="1" applyFill="1" applyAlignment="1">
      <alignment horizontal="justify" vertical="center"/>
    </xf>
    <xf numFmtId="0" fontId="9" fillId="10" borderId="0" xfId="0" applyFont="1" applyFill="1" applyAlignment="1">
      <alignment horizontal="justify" vertical="top" wrapText="1"/>
    </xf>
    <xf numFmtId="0" fontId="28" fillId="10" borderId="0" xfId="0" applyFont="1" applyFill="1" applyAlignment="1">
      <alignment horizontal="justify" vertical="top" wrapText="1"/>
    </xf>
    <xf numFmtId="0" fontId="10" fillId="0" borderId="0" xfId="2"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xf>
    <xf numFmtId="0" fontId="12" fillId="0" borderId="0" xfId="0" applyFont="1"/>
    <xf numFmtId="0" fontId="9" fillId="0" borderId="0" xfId="0" applyFont="1" applyFill="1" applyAlignment="1">
      <alignment horizontal="left" wrapText="1"/>
    </xf>
    <xf numFmtId="4" fontId="9" fillId="7" borderId="1" xfId="0" applyNumberFormat="1" applyFont="1" applyFill="1" applyBorder="1" applyAlignment="1" applyProtection="1">
      <alignment horizontal="center"/>
      <protection locked="0"/>
    </xf>
    <xf numFmtId="4" fontId="9" fillId="5" borderId="1" xfId="0" applyNumberFormat="1" applyFont="1" applyFill="1" applyBorder="1" applyAlignment="1" applyProtection="1">
      <alignment horizontal="center"/>
    </xf>
    <xf numFmtId="0" fontId="9" fillId="5" borderId="1" xfId="0" applyFont="1" applyFill="1" applyBorder="1" applyAlignment="1" applyProtection="1">
      <alignment horizontal="center"/>
    </xf>
    <xf numFmtId="2" fontId="9" fillId="2" borderId="1" xfId="0" applyNumberFormat="1" applyFont="1" applyFill="1" applyBorder="1" applyAlignment="1" applyProtection="1">
      <alignment horizontal="center"/>
    </xf>
    <xf numFmtId="4" fontId="9" fillId="2" borderId="1" xfId="0" applyNumberFormat="1" applyFont="1" applyFill="1" applyBorder="1" applyAlignment="1" applyProtection="1">
      <alignment horizontal="center"/>
    </xf>
    <xf numFmtId="4" fontId="6" fillId="2" borderId="1" xfId="0" applyNumberFormat="1" applyFont="1" applyFill="1" applyBorder="1" applyAlignment="1" applyProtection="1">
      <alignment horizontal="center"/>
    </xf>
    <xf numFmtId="0" fontId="18" fillId="0" borderId="0" xfId="0" applyFont="1" applyProtection="1">
      <protection locked="0"/>
    </xf>
    <xf numFmtId="0" fontId="9" fillId="0" borderId="0" xfId="0" applyFont="1" applyProtection="1">
      <protection locked="0"/>
    </xf>
    <xf numFmtId="0" fontId="6" fillId="2" borderId="1" xfId="0" applyFont="1" applyFill="1" applyBorder="1" applyAlignment="1" applyProtection="1">
      <alignment horizontal="right" vertical="center"/>
      <protection locked="0"/>
    </xf>
    <xf numFmtId="0" fontId="6" fillId="2" borderId="1" xfId="0" applyFont="1" applyFill="1" applyBorder="1" applyAlignment="1" applyProtection="1">
      <alignment wrapText="1"/>
      <protection locked="0"/>
    </xf>
    <xf numFmtId="0" fontId="6" fillId="2" borderId="1" xfId="0" applyFont="1" applyFill="1" applyBorder="1" applyAlignment="1" applyProtection="1">
      <alignment horizontal="center" vertical="center"/>
      <protection locked="0"/>
    </xf>
    <xf numFmtId="164" fontId="9" fillId="0" borderId="1" xfId="0" applyNumberFormat="1" applyFont="1" applyBorder="1" applyProtection="1">
      <protection locked="0"/>
    </xf>
    <xf numFmtId="0" fontId="9" fillId="0" borderId="1" xfId="0" applyFont="1" applyBorder="1" applyProtection="1">
      <protection locked="0"/>
    </xf>
    <xf numFmtId="0" fontId="9" fillId="5" borderId="1" xfId="0" applyFont="1" applyFill="1" applyBorder="1" applyAlignment="1" applyProtection="1">
      <alignment horizontal="center"/>
      <protection locked="0"/>
    </xf>
    <xf numFmtId="0" fontId="9" fillId="0" borderId="0" xfId="0" applyFont="1" applyBorder="1" applyProtection="1">
      <protection locked="0"/>
    </xf>
    <xf numFmtId="0" fontId="17" fillId="0" borderId="0" xfId="0" applyFont="1" applyBorder="1" applyAlignment="1" applyProtection="1">
      <alignment horizontal="justify" vertical="center" wrapText="1"/>
      <protection locked="0"/>
    </xf>
    <xf numFmtId="164" fontId="9" fillId="0" borderId="0" xfId="0" applyNumberFormat="1" applyFont="1" applyBorder="1" applyProtection="1">
      <protection locked="0"/>
    </xf>
    <xf numFmtId="0" fontId="9" fillId="0" borderId="0" xfId="0" applyFont="1" applyFill="1" applyBorder="1" applyAlignment="1" applyProtection="1">
      <alignment horizontal="center"/>
      <protection locked="0"/>
    </xf>
    <xf numFmtId="164" fontId="6" fillId="2" borderId="1" xfId="0" applyNumberFormat="1" applyFont="1" applyFill="1" applyBorder="1" applyProtection="1">
      <protection locked="0"/>
    </xf>
    <xf numFmtId="0" fontId="6" fillId="2" borderId="1" xfId="0"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8" fillId="0" borderId="0" xfId="0" applyFont="1" applyProtection="1">
      <protection locked="0"/>
    </xf>
    <xf numFmtId="0" fontId="5" fillId="0" borderId="11" xfId="2" applyFont="1" applyBorder="1" applyAlignment="1" applyProtection="1">
      <alignment horizontal="left" vertical="center" wrapText="1"/>
      <protection locked="0"/>
    </xf>
    <xf numFmtId="0" fontId="5" fillId="0" borderId="0" xfId="2" applyFont="1" applyBorder="1" applyAlignment="1" applyProtection="1">
      <alignment horizontal="left" vertical="center" wrapText="1"/>
      <protection locked="0"/>
    </xf>
    <xf numFmtId="164" fontId="9" fillId="0" borderId="1" xfId="0" applyNumberFormat="1"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5" borderId="1"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8" fillId="0" borderId="0" xfId="0" applyFont="1" applyAlignment="1" applyProtection="1">
      <alignment horizontal="left" vertical="top"/>
      <protection locked="0"/>
    </xf>
    <xf numFmtId="0" fontId="9" fillId="0" borderId="0" xfId="0" applyFont="1" applyBorder="1" applyAlignment="1" applyProtection="1">
      <alignment horizontal="center" wrapText="1"/>
      <protection locked="0"/>
    </xf>
    <xf numFmtId="0" fontId="9" fillId="8" borderId="1" xfId="0" applyFont="1" applyFill="1" applyBorder="1" applyProtection="1">
      <protection locked="0"/>
    </xf>
    <xf numFmtId="0" fontId="6" fillId="2" borderId="1" xfId="0" applyFont="1" applyFill="1" applyBorder="1" applyAlignment="1" applyProtection="1">
      <alignment horizontal="left" vertical="center"/>
      <protection locked="0"/>
    </xf>
    <xf numFmtId="164" fontId="19" fillId="4" borderId="1" xfId="0" applyNumberFormat="1" applyFont="1" applyFill="1" applyBorder="1" applyAlignment="1" applyProtection="1">
      <alignment vertical="center" wrapText="1"/>
      <protection locked="0"/>
    </xf>
    <xf numFmtId="0" fontId="19" fillId="4" borderId="1" xfId="0" applyFont="1" applyFill="1" applyBorder="1" applyAlignment="1" applyProtection="1">
      <alignment vertical="center" wrapText="1"/>
      <protection locked="0"/>
    </xf>
    <xf numFmtId="0" fontId="9" fillId="4" borderId="1" xfId="0" applyFont="1" applyFill="1" applyBorder="1" applyAlignment="1" applyProtection="1">
      <alignment horizont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1" fillId="0" borderId="0" xfId="0" applyFont="1" applyAlignment="1" applyProtection="1">
      <alignment vertical="top" wrapText="1"/>
    </xf>
    <xf numFmtId="0" fontId="9" fillId="0" borderId="0" xfId="0" applyFont="1" applyProtection="1"/>
    <xf numFmtId="0" fontId="6" fillId="5"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4" fontId="9" fillId="5" borderId="1" xfId="0" applyNumberFormat="1" applyFont="1" applyFill="1" applyBorder="1" applyAlignment="1" applyProtection="1">
      <alignment horizontal="center" vertical="center"/>
    </xf>
    <xf numFmtId="4" fontId="9" fillId="2" borderId="1" xfId="0" applyNumberFormat="1" applyFont="1" applyFill="1" applyBorder="1" applyAlignment="1" applyProtection="1">
      <alignment horizontal="center" vertical="center"/>
    </xf>
    <xf numFmtId="4" fontId="6" fillId="2" borderId="1" xfId="0" applyNumberFormat="1" applyFont="1" applyFill="1" applyBorder="1" applyAlignment="1" applyProtection="1">
      <alignment horizontal="center" vertical="center"/>
    </xf>
    <xf numFmtId="0" fontId="9" fillId="0" borderId="6" xfId="0" applyFont="1" applyBorder="1" applyAlignment="1" applyProtection="1">
      <alignment vertical="center"/>
      <protection locked="0"/>
    </xf>
    <xf numFmtId="0" fontId="9" fillId="0" borderId="0" xfId="0" applyFont="1" applyFill="1"/>
    <xf numFmtId="49" fontId="1" fillId="0" borderId="0" xfId="0" applyNumberFormat="1" applyFont="1" applyFill="1" applyBorder="1" applyAlignment="1">
      <alignment horizontal="center" vertical="center" wrapText="1"/>
    </xf>
    <xf numFmtId="0" fontId="10" fillId="0" borderId="0" xfId="2" applyFont="1" applyFill="1" applyBorder="1" applyAlignment="1">
      <alignment horizontal="left" vertical="center" wrapText="1"/>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37" fillId="0" borderId="0" xfId="0" applyFont="1" applyFill="1" applyAlignment="1">
      <alignment vertical="center"/>
    </xf>
    <xf numFmtId="0" fontId="38" fillId="0" borderId="0" xfId="0" applyFont="1" applyFill="1"/>
    <xf numFmtId="0" fontId="39" fillId="0" borderId="0" xfId="2" applyFont="1" applyFill="1" applyBorder="1" applyAlignment="1">
      <alignment vertical="center" wrapText="1"/>
    </xf>
    <xf numFmtId="0" fontId="34" fillId="0" borderId="0" xfId="0" applyFont="1"/>
    <xf numFmtId="1" fontId="9" fillId="7" borderId="1" xfId="0" applyNumberFormat="1" applyFont="1" applyFill="1" applyBorder="1" applyAlignment="1" applyProtection="1">
      <alignment horizontal="center" vertical="center"/>
    </xf>
    <xf numFmtId="0" fontId="29" fillId="0" borderId="0" xfId="0" applyFont="1" applyAlignment="1" applyProtection="1">
      <alignment vertical="center"/>
      <protection locked="0"/>
    </xf>
    <xf numFmtId="2" fontId="9" fillId="5" borderId="1" xfId="0" applyNumberFormat="1" applyFont="1" applyFill="1" applyBorder="1" applyAlignment="1" applyProtection="1">
      <alignment horizontal="center"/>
      <protection locked="0"/>
    </xf>
    <xf numFmtId="0" fontId="5" fillId="0" borderId="0" xfId="2" applyFont="1" applyAlignment="1">
      <alignment horizontal="left" vertical="center" wrapText="1"/>
    </xf>
    <xf numFmtId="0" fontId="6" fillId="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xf>
    <xf numFmtId="4" fontId="9" fillId="11" borderId="1" xfId="0" applyNumberFormat="1" applyFont="1" applyFill="1" applyBorder="1" applyAlignment="1" applyProtection="1">
      <alignment horizontal="center" vertical="center"/>
    </xf>
    <xf numFmtId="0" fontId="9" fillId="0" borderId="0" xfId="0" applyFont="1" applyBorder="1"/>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Border="1" applyAlignment="1"/>
    <xf numFmtId="0" fontId="9" fillId="0" borderId="0" xfId="0" applyFont="1" applyBorder="1" applyAlignment="1">
      <alignment horizontal="center" vertical="center"/>
    </xf>
    <xf numFmtId="1" fontId="9" fillId="7" borderId="14" xfId="0" applyNumberFormat="1" applyFont="1" applyFill="1" applyBorder="1" applyAlignment="1" applyProtection="1">
      <alignment horizontal="center" vertical="center"/>
      <protection locked="0"/>
    </xf>
    <xf numFmtId="4" fontId="6" fillId="5" borderId="15" xfId="0" applyNumberFormat="1" applyFont="1" applyFill="1" applyBorder="1" applyAlignment="1" applyProtection="1">
      <alignment horizontal="center" vertical="center"/>
    </xf>
    <xf numFmtId="1" fontId="6" fillId="5" borderId="23" xfId="0" applyNumberFormat="1" applyFont="1" applyFill="1" applyBorder="1" applyAlignment="1">
      <alignment horizontal="center" vertical="center"/>
    </xf>
    <xf numFmtId="1" fontId="6" fillId="5" borderId="24" xfId="0" applyNumberFormat="1" applyFont="1" applyFill="1" applyBorder="1" applyAlignment="1">
      <alignment horizontal="center" vertical="center"/>
    </xf>
    <xf numFmtId="4" fontId="6" fillId="5" borderId="24" xfId="0" applyNumberFormat="1" applyFont="1" applyFill="1" applyBorder="1" applyAlignment="1">
      <alignment horizontal="center" vertical="center"/>
    </xf>
    <xf numFmtId="2" fontId="6" fillId="5" borderId="24" xfId="0" applyNumberFormat="1" applyFont="1" applyFill="1" applyBorder="1" applyAlignment="1">
      <alignment vertical="center"/>
    </xf>
    <xf numFmtId="1" fontId="6" fillId="5" borderId="24" xfId="0" applyNumberFormat="1" applyFont="1" applyFill="1" applyBorder="1" applyAlignment="1">
      <alignment vertical="center"/>
    </xf>
    <xf numFmtId="4" fontId="6" fillId="5" borderId="25" xfId="0" applyNumberFormat="1" applyFont="1" applyFill="1" applyBorder="1" applyAlignment="1">
      <alignment horizontal="center" vertical="center"/>
    </xf>
    <xf numFmtId="0" fontId="6" fillId="2" borderId="15" xfId="0" applyFont="1" applyFill="1" applyBorder="1" applyAlignment="1" applyProtection="1">
      <alignment horizontal="center" vertical="center" wrapText="1"/>
      <protection locked="0"/>
    </xf>
    <xf numFmtId="4" fontId="6" fillId="2" borderId="15" xfId="0" applyNumberFormat="1" applyFont="1" applyFill="1" applyBorder="1" applyAlignment="1" applyProtection="1">
      <alignment horizontal="center" vertical="center"/>
    </xf>
    <xf numFmtId="4" fontId="6" fillId="5" borderId="26" xfId="0" applyNumberFormat="1" applyFont="1" applyFill="1" applyBorder="1" applyAlignment="1" applyProtection="1">
      <alignment horizontal="center" vertical="center"/>
    </xf>
    <xf numFmtId="4" fontId="6" fillId="5" borderId="27" xfId="0" applyNumberFormat="1" applyFont="1" applyFill="1" applyBorder="1" applyAlignment="1">
      <alignment horizontal="center" vertical="center"/>
    </xf>
    <xf numFmtId="164" fontId="9" fillId="0" borderId="14" xfId="0" applyNumberFormat="1" applyFont="1" applyBorder="1"/>
    <xf numFmtId="1" fontId="9" fillId="7" borderId="15" xfId="0" applyNumberFormat="1" applyFont="1" applyFill="1" applyBorder="1" applyAlignment="1" applyProtection="1">
      <alignment horizontal="center" vertical="center"/>
      <protection locked="0"/>
    </xf>
    <xf numFmtId="1" fontId="6" fillId="5" borderId="25" xfId="0" applyNumberFormat="1" applyFont="1" applyFill="1" applyBorder="1" applyAlignment="1">
      <alignment horizontal="center" vertical="center"/>
    </xf>
    <xf numFmtId="1" fontId="6" fillId="0" borderId="23" xfId="0" applyNumberFormat="1" applyFont="1" applyBorder="1" applyAlignment="1">
      <alignment horizontal="center" vertical="center"/>
    </xf>
    <xf numFmtId="1" fontId="6" fillId="0" borderId="24" xfId="0" applyNumberFormat="1" applyFont="1" applyBorder="1" applyAlignment="1">
      <alignment horizontal="center" vertical="center"/>
    </xf>
    <xf numFmtId="4" fontId="6" fillId="0" borderId="24" xfId="0" applyNumberFormat="1" applyFont="1" applyBorder="1" applyAlignment="1">
      <alignment horizontal="center" vertical="center"/>
    </xf>
    <xf numFmtId="1" fontId="6" fillId="0" borderId="24" xfId="0" applyNumberFormat="1" applyFont="1" applyFill="1" applyBorder="1" applyAlignment="1">
      <alignment horizontal="center" vertical="center"/>
    </xf>
    <xf numFmtId="2" fontId="6" fillId="0" borderId="24" xfId="0" applyNumberFormat="1" applyFont="1" applyFill="1" applyBorder="1" applyAlignment="1">
      <alignment vertical="center"/>
    </xf>
    <xf numFmtId="1" fontId="6" fillId="0" borderId="24" xfId="0" applyNumberFormat="1" applyFont="1" applyFill="1" applyBorder="1" applyAlignment="1">
      <alignment vertical="center"/>
    </xf>
    <xf numFmtId="4" fontId="6" fillId="0" borderId="24" xfId="0" applyNumberFormat="1" applyFont="1" applyFill="1" applyBorder="1" applyAlignment="1">
      <alignment horizontal="center" vertical="center"/>
    </xf>
    <xf numFmtId="4" fontId="6" fillId="0" borderId="25" xfId="0" applyNumberFormat="1" applyFont="1" applyBorder="1" applyAlignment="1">
      <alignment horizontal="center" vertical="center"/>
    </xf>
    <xf numFmtId="1" fontId="6" fillId="0" borderId="23" xfId="0" applyNumberFormat="1" applyFont="1" applyFill="1" applyBorder="1" applyAlignment="1">
      <alignment horizontal="center" vertical="center"/>
    </xf>
    <xf numFmtId="1" fontId="6" fillId="0" borderId="25" xfId="0" applyNumberFormat="1" applyFont="1" applyBorder="1" applyAlignment="1">
      <alignment horizontal="center" vertical="center"/>
    </xf>
    <xf numFmtId="0" fontId="27" fillId="0" borderId="1" xfId="0" applyFont="1" applyFill="1" applyBorder="1" applyAlignment="1">
      <alignment horizontal="center" vertical="center"/>
    </xf>
    <xf numFmtId="4" fontId="9" fillId="5" borderId="1" xfId="3" applyNumberFormat="1" applyFont="1" applyFill="1" applyBorder="1" applyAlignment="1" applyProtection="1">
      <alignment horizontal="center"/>
    </xf>
    <xf numFmtId="0" fontId="9" fillId="2" borderId="1" xfId="0" applyFont="1" applyFill="1" applyBorder="1" applyAlignment="1" applyProtection="1">
      <alignment horizontal="center"/>
    </xf>
    <xf numFmtId="0" fontId="8" fillId="5" borderId="1"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64" fontId="9" fillId="0" borderId="1" xfId="0" applyNumberFormat="1" applyFont="1" applyBorder="1" applyAlignment="1" applyProtection="1">
      <alignment horizontal="center"/>
      <protection locked="0"/>
    </xf>
    <xf numFmtId="164" fontId="8" fillId="0" borderId="6" xfId="0" applyNumberFormat="1" applyFont="1" applyBorder="1" applyAlignment="1" applyProtection="1">
      <alignment horizontal="left" wrapText="1"/>
      <protection locked="0"/>
    </xf>
    <xf numFmtId="164" fontId="5" fillId="0" borderId="0" xfId="2" applyNumberFormat="1"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9" fillId="0" borderId="0" xfId="0" applyFont="1" applyAlignment="1">
      <alignment horizontal="left" vertical="top" wrapText="1"/>
    </xf>
    <xf numFmtId="0" fontId="3" fillId="6" borderId="1" xfId="0" applyFont="1" applyFill="1" applyBorder="1" applyAlignment="1" applyProtection="1">
      <alignment horizontal="left" vertical="center"/>
    </xf>
    <xf numFmtId="0" fontId="8" fillId="5" borderId="1"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164" fontId="6" fillId="0" borderId="6" xfId="0" applyNumberFormat="1" applyFont="1" applyBorder="1" applyAlignment="1">
      <alignment horizontal="right"/>
    </xf>
    <xf numFmtId="164" fontId="6" fillId="0" borderId="9" xfId="0" applyNumberFormat="1" applyFont="1" applyBorder="1" applyAlignment="1">
      <alignment horizontal="right"/>
    </xf>
    <xf numFmtId="0" fontId="10" fillId="0" borderId="0" xfId="2" applyFont="1" applyAlignment="1">
      <alignment horizontal="left" vertical="top" wrapText="1"/>
    </xf>
    <xf numFmtId="49" fontId="1" fillId="6" borderId="6" xfId="0" applyNumberFormat="1" applyFont="1" applyFill="1" applyBorder="1" applyAlignment="1" applyProtection="1">
      <alignment horizontal="center" vertical="center" wrapText="1"/>
    </xf>
    <xf numFmtId="49" fontId="1" fillId="6" borderId="0" xfId="0" applyNumberFormat="1" applyFont="1" applyFill="1" applyAlignment="1" applyProtection="1">
      <alignment horizontal="center" vertical="center" wrapText="1"/>
    </xf>
    <xf numFmtId="0" fontId="5" fillId="6" borderId="1" xfId="2" applyFont="1" applyFill="1" applyBorder="1" applyAlignment="1" applyProtection="1">
      <alignment horizontal="left" vertical="center" wrapText="1"/>
    </xf>
    <xf numFmtId="0" fontId="10" fillId="0" borderId="0" xfId="2" applyFont="1" applyAlignment="1">
      <alignment horizontal="left" vertical="center" wrapText="1"/>
    </xf>
    <xf numFmtId="0" fontId="9" fillId="0" borderId="0" xfId="0" applyFont="1" applyAlignment="1">
      <alignment horizontal="left" vertical="center" wrapText="1"/>
    </xf>
    <xf numFmtId="164" fontId="6" fillId="0" borderId="6" xfId="0" applyNumberFormat="1" applyFont="1" applyBorder="1" applyAlignment="1">
      <alignment horizontal="right" vertical="center"/>
    </xf>
    <xf numFmtId="0" fontId="10" fillId="6" borderId="1" xfId="2" applyFont="1" applyFill="1" applyBorder="1" applyAlignment="1" applyProtection="1">
      <alignment horizontal="left" vertical="center" wrapText="1"/>
    </xf>
    <xf numFmtId="49" fontId="1" fillId="6" borderId="1" xfId="0" applyNumberFormat="1" applyFont="1" applyFill="1" applyBorder="1" applyAlignment="1" applyProtection="1">
      <alignment horizontal="left" vertical="center" wrapText="1"/>
    </xf>
    <xf numFmtId="0" fontId="6" fillId="5" borderId="2" xfId="0" applyFont="1" applyFill="1" applyBorder="1" applyAlignment="1">
      <alignment horizontal="right" vertical="center"/>
    </xf>
    <xf numFmtId="0" fontId="6" fillId="5" borderId="3" xfId="0" applyFont="1" applyFill="1" applyBorder="1" applyAlignment="1">
      <alignment horizontal="right" vertical="center"/>
    </xf>
    <xf numFmtId="0" fontId="9" fillId="0" borderId="6" xfId="0" applyFont="1" applyBorder="1" applyAlignment="1">
      <alignment horizontal="left" wrapText="1"/>
    </xf>
    <xf numFmtId="0" fontId="37" fillId="2" borderId="1" xfId="0" applyFont="1" applyFill="1" applyBorder="1" applyAlignment="1">
      <alignment horizontal="left" vertical="center"/>
    </xf>
    <xf numFmtId="0" fontId="39" fillId="2" borderId="1" xfId="2" applyFont="1" applyFill="1" applyBorder="1" applyAlignment="1">
      <alignment horizontal="left" vertical="center" wrapText="1"/>
    </xf>
    <xf numFmtId="164" fontId="6" fillId="0" borderId="23" xfId="0" applyNumberFormat="1" applyFont="1" applyBorder="1" applyAlignment="1">
      <alignment horizontal="right"/>
    </xf>
    <xf numFmtId="164" fontId="6" fillId="0" borderId="24" xfId="0" applyNumberFormat="1" applyFont="1" applyBorder="1" applyAlignment="1">
      <alignment horizontal="right"/>
    </xf>
    <xf numFmtId="0" fontId="6" fillId="0" borderId="28"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31" fillId="0" borderId="21"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2" xfId="0" applyFont="1" applyFill="1" applyBorder="1" applyAlignment="1">
      <alignment horizontal="center" vertical="center"/>
    </xf>
    <xf numFmtId="49" fontId="36" fillId="2" borderId="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64" fontId="6" fillId="0" borderId="18" xfId="0" applyNumberFormat="1" applyFont="1" applyBorder="1" applyAlignment="1">
      <alignment horizontal="right"/>
    </xf>
    <xf numFmtId="164" fontId="6" fillId="0" borderId="19" xfId="0" applyNumberFormat="1" applyFont="1" applyBorder="1" applyAlignment="1">
      <alignment horizontal="right"/>
    </xf>
    <xf numFmtId="164" fontId="6" fillId="0" borderId="29" xfId="0" applyNumberFormat="1" applyFont="1" applyBorder="1" applyAlignment="1">
      <alignment horizontal="right"/>
    </xf>
    <xf numFmtId="49" fontId="32" fillId="2" borderId="1" xfId="0" applyNumberFormat="1" applyFont="1" applyFill="1" applyBorder="1" applyAlignment="1">
      <alignment horizontal="center" vertical="center" wrapText="1"/>
    </xf>
    <xf numFmtId="0" fontId="33" fillId="2" borderId="1" xfId="0" applyFont="1" applyFill="1" applyBorder="1" applyAlignment="1">
      <alignment horizontal="left" vertical="center" wrapText="1"/>
    </xf>
    <xf numFmtId="0" fontId="35" fillId="2" borderId="1" xfId="2"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0"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6" xfId="0" applyFont="1" applyFill="1" applyBorder="1" applyAlignment="1">
      <alignment horizontal="center" vertical="center"/>
    </xf>
    <xf numFmtId="0" fontId="6" fillId="0" borderId="15" xfId="0" applyFont="1" applyFill="1" applyBorder="1" applyAlignment="1">
      <alignment vertical="center" wrapText="1"/>
    </xf>
  </cellXfs>
  <cellStyles count="4">
    <cellStyle name="Hyperlink" xfId="2" builtinId="8"/>
    <cellStyle name="Normal" xfId="0" builtinId="0"/>
    <cellStyle name="Normal 2" xfId="1" xr:uid="{7D080032-BAAD-439A-B590-952D2EDCACF7}"/>
    <cellStyle name="Percent" xfId="3" builtinId="5"/>
  </cellStyles>
  <dxfs count="29">
    <dxf>
      <fill>
        <patternFill>
          <bgColor theme="9" tint="0.39994506668294322"/>
        </patternFill>
      </fill>
    </dxf>
    <dxf>
      <fill>
        <patternFill>
          <bgColor rgb="FFFF0000"/>
        </patternFill>
      </fill>
    </dxf>
    <dxf>
      <font>
        <b val="0"/>
        <i val="0"/>
        <color theme="0"/>
      </font>
      <fill>
        <patternFill>
          <bgColor rgb="FFFF0000"/>
        </patternFill>
      </fill>
    </dxf>
    <dxf>
      <font>
        <b val="0"/>
        <i val="0"/>
        <color theme="0"/>
      </font>
      <fill>
        <patternFill>
          <bgColor theme="9"/>
        </patternFill>
      </fill>
    </dxf>
    <dxf>
      <font>
        <b val="0"/>
        <i val="0"/>
        <color theme="0"/>
      </font>
      <fill>
        <patternFill>
          <bgColor rgb="FFFF0000"/>
        </patternFill>
      </fill>
    </dxf>
    <dxf>
      <font>
        <b val="0"/>
        <i val="0"/>
        <color theme="0"/>
      </font>
      <fill>
        <patternFill>
          <bgColor rgb="FF92D050"/>
        </patternFill>
      </fill>
    </dxf>
    <dxf>
      <fill>
        <patternFill>
          <bgColor theme="9" tint="0.39994506668294322"/>
        </patternFill>
      </fill>
    </dxf>
    <dxf>
      <fill>
        <patternFill>
          <bgColor rgb="FFFF0000"/>
        </patternFill>
      </fill>
    </dxf>
    <dxf>
      <font>
        <strike val="0"/>
        <outline val="0"/>
        <shadow val="0"/>
        <vertAlign val="baseline"/>
        <name val="Times New Roman"/>
        <family val="1"/>
        <charset val="186"/>
        <scheme val="none"/>
      </font>
      <numFmt numFmtId="4" formatCode="#,##0.0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name val="Times New Roman"/>
        <family val="1"/>
        <charset val="186"/>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Times New Roman"/>
        <family val="1"/>
        <charset val="186"/>
        <scheme val="none"/>
      </font>
    </dxf>
    <dxf>
      <border outline="0">
        <bottom style="thin">
          <color indexed="64"/>
        </bottom>
      </border>
    </dxf>
    <dxf>
      <font>
        <strike val="0"/>
        <outline val="0"/>
        <shadow val="0"/>
        <vertAlign val="baseline"/>
        <name val="Times New Roman"/>
        <family val="1"/>
        <charset val="186"/>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Times New Roman"/>
        <family val="1"/>
        <charset val="186"/>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Times New Roman"/>
        <family val="1"/>
        <charset val="186"/>
        <scheme val="none"/>
      </font>
      <numFmt numFmtId="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family val="1"/>
        <charset val="186"/>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414142"/>
        <name val="Times New Roman"/>
        <family val="1"/>
        <charset val="186"/>
        <scheme val="none"/>
      </font>
      <numFmt numFmtId="4" formatCode="#,##0.00"/>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rgb="FF414142"/>
        <name val="Times New Roman"/>
        <family val="1"/>
        <charset val="186"/>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9"/>
        <color rgb="FF414142"/>
        <name val="Times New Roman"/>
        <family val="1"/>
        <charset val="186"/>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414142"/>
        <name val="Times New Roman"/>
        <family val="1"/>
        <charset val="186"/>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414142"/>
        <name val="Times New Roman"/>
        <family val="1"/>
        <charset val="186"/>
        <scheme val="none"/>
      </font>
      <fill>
        <patternFill patternType="solid">
          <fgColor indexed="64"/>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414142"/>
        <name val="Times New Roman"/>
        <family val="1"/>
        <charset val="186"/>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Times New Roman"/>
        <family val="1"/>
        <charset val="186"/>
        <scheme val="none"/>
      </font>
    </dxf>
    <dxf>
      <border outline="0">
        <bottom style="thin">
          <color indexed="64"/>
        </bottom>
      </border>
    </dxf>
    <dxf>
      <font>
        <b/>
        <i val="0"/>
        <strike val="0"/>
        <condense val="0"/>
        <extend val="0"/>
        <outline val="0"/>
        <shadow val="0"/>
        <u val="none"/>
        <vertAlign val="baseline"/>
        <sz val="10"/>
        <color rgb="FF414142"/>
        <name val="Times New Roman"/>
        <family val="1"/>
        <charset val="186"/>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4058F1-5E5E-45C3-8A54-61591FD78FAB}" name="tValstis" displayName="tValstis" ref="A2:I30" totalsRowShown="0" headerRowDxfId="28" dataDxfId="26" headerRowBorderDxfId="27" tableBorderDxfId="25" totalsRowBorderDxfId="24">
  <autoFilter ref="A2:I30" xr:uid="{294058F1-5E5E-45C3-8A54-61591FD78F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EB6F578-5AD5-40E6-A5B2-7BCF4883010D}" name="N.p.k." dataDxfId="23">
      <calculatedColumnFormula>ROW()-ROW(tValstis[[#Headers],[N.p.k.]])</calculatedColumnFormula>
    </tableColumn>
    <tableColumn id="2" xr3:uid="{7DD20F85-DE36-4836-A317-F414A6151C06}" name="Valsts vai teritorija" dataDxfId="22"/>
    <tableColumn id="3" xr3:uid="{D5CC0A6F-D9F3-4752-9E87-1DA343016E47}" name="Dienas naudas (kompensācijas par papildu izdevumiem) norma (euro)" dataDxfId="21"/>
    <tableColumn id="11" xr3:uid="{6B1CC6DD-41AD-4BB3-85A4-94A40D77595F}" name="Citas ar braucienu saistītās attiecināmās izmaksas 1 personai 1 dienai - 28% no dienas naudas (euro)" dataDxfId="20"/>
    <tableColumn id="4" xr3:uid="{24545D62-B03E-4971-92AE-F9CFF53D8BA5}" name="Attiecināmā likme 70% no konkrētai valstij noteiktās viesnīcas maksas normas pēc MK Not.Nr.969 1 personai 1 dienai, valūta" dataDxfId="19"/>
    <tableColumn id="5" xr3:uid="{8BF5B054-8A61-4389-8A58-58EBC3E60603}" name="Attiecināmā likme 70% no konkrētai valstij noteiktās viesnīcas maksas normas pēc MK Not.Nr.969 1 personai 1 dienai, summa" dataDxfId="18"/>
    <tableColumn id="6" xr3:uid="{199A2ECE-0F9A-48F7-89DC-FCD5E35793D5}" name="Attiecināmā likme 70% no konkrētai valstij noteiktās viesnīcas maksas normas pēc MK Not.Nr.969 1 personai 1 dienai, valūta (2)" dataDxfId="17"/>
    <tableColumn id="7" xr3:uid="{F2FD2179-A8E0-4E75-8D68-0F8F3C1D7240}" name="Attiecināmā likme 70% no konkrētai valstij noteiktās viesnīcas maksas normas pēc MK Not.Nr.969 1 personai 1 dienai, summa(2)" dataDxfId="16"/>
    <tableColumn id="8" xr3:uid="{2C7EEA9E-0B89-47B6-A1A2-CB625312DF32}" name="Aprēķinā izmantotais valūtas kurss"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CCC00B-323C-44C2-A4A0-FC924C66EB22}" name="tLatvija" displayName="tLatvija" ref="B34:C36" totalsRowShown="0" headerRowDxfId="14" dataDxfId="12" headerRowBorderDxfId="13" tableBorderDxfId="11" totalsRowBorderDxfId="10">
  <autoFilter ref="B34:C36" xr:uid="{BECCC00B-323C-44C2-A4A0-FC924C66EB22}"/>
  <tableColumns count="2">
    <tableColumn id="1" xr3:uid="{87DB6267-6053-4B22-B571-CEE7EB0A66AA}" name="Pasākuma norises vieta" dataDxfId="9"/>
    <tableColumn id="2" xr3:uid="{07AC3993-30DE-4F24-B032-B721E4880D9A}" name="Viesnīcas (naktsmītnes) izdevumu apmērs" dataDxfId="8"/>
  </tableColumns>
  <tableStyleInfo name="TableStyleMedium4"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sfondi.lv/vadlinijas--skaidrojumi" TargetMode="External"/><Relationship Id="rId1" Type="http://schemas.openxmlformats.org/officeDocument/2006/relationships/hyperlink" Target="https://www.esfondi.lv/vadlinijas--skaidrojumi"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rasmus-plus.ec.europa.eu/sites/default/files/2022-12/Erasmus%2BProgramme-Guide2023-v2_en.pdf" TargetMode="External"/><Relationship Id="rId1" Type="http://schemas.openxmlformats.org/officeDocument/2006/relationships/hyperlink" Target="https://erasmus-plus.ec.europa.eu/lv/resources-and-tools/distance-calculato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rasmus-plus.ec.europa.eu/lv/resources-and-tools/distance-calculator" TargetMode="External"/><Relationship Id="rId1" Type="http://schemas.openxmlformats.org/officeDocument/2006/relationships/hyperlink" Target="https://likumi.lv/ta/id/338259-darbibas-programmas-izaugsme-un-nodarbinatiba-prioritara-virziena-pasakumi-covid-19-pandemijas-seku-mazinasanai-13-1-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rasmus-plus.ec.europa.eu/lv/resources-and-tools/distance-calculato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likumi.lv/ta/id/338259-darbibas-programmas-izaugsme-un-nodarbinatiba-prioritara-virziena-pasakumi-covid-19-pandemijas-seku-mazinasanai-13-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6EEA-B780-4DC3-B93F-B559BFB780D5}">
  <sheetPr>
    <tabColor theme="5" tint="0.59999389629810485"/>
  </sheetPr>
  <dimension ref="A2:R34"/>
  <sheetViews>
    <sheetView topLeftCell="A7" zoomScaleNormal="100" workbookViewId="0">
      <selection activeCell="E4" sqref="E4"/>
    </sheetView>
  </sheetViews>
  <sheetFormatPr defaultRowHeight="15" x14ac:dyDescent="0.25"/>
  <cols>
    <col min="1" max="1" width="177.28515625" style="24" customWidth="1"/>
    <col min="2" max="17" width="9.140625" style="2"/>
    <col min="18" max="18" width="9.140625" style="2" customWidth="1"/>
    <col min="19" max="16384" width="9.140625" style="2"/>
  </cols>
  <sheetData>
    <row r="2" spans="1:18" ht="47.25" x14ac:dyDescent="0.25">
      <c r="A2" s="60" t="s">
        <v>97</v>
      </c>
      <c r="B2" s="14"/>
      <c r="C2" s="14"/>
      <c r="D2" s="14"/>
      <c r="E2" s="14"/>
      <c r="F2" s="14"/>
      <c r="G2" s="14"/>
      <c r="H2" s="14"/>
      <c r="I2" s="14"/>
      <c r="J2" s="14"/>
      <c r="K2" s="14"/>
      <c r="L2" s="14"/>
      <c r="M2" s="14"/>
      <c r="N2" s="14"/>
      <c r="O2" s="14"/>
      <c r="P2" s="14"/>
      <c r="Q2" s="14"/>
      <c r="R2" s="14"/>
    </row>
    <row r="3" spans="1:18" x14ac:dyDescent="0.25">
      <c r="A3" s="59"/>
      <c r="B3" s="14"/>
      <c r="C3" s="14"/>
      <c r="D3" s="14"/>
      <c r="E3" s="14"/>
      <c r="F3" s="14"/>
      <c r="G3" s="14"/>
      <c r="H3" s="14"/>
      <c r="I3" s="14"/>
      <c r="J3" s="14"/>
      <c r="K3" s="14"/>
      <c r="L3" s="14"/>
      <c r="M3" s="14"/>
      <c r="N3" s="14"/>
      <c r="O3" s="14"/>
      <c r="P3" s="14"/>
      <c r="Q3" s="14"/>
      <c r="R3" s="14"/>
    </row>
    <row r="4" spans="1:18" x14ac:dyDescent="0.25">
      <c r="A4" s="59" t="s">
        <v>96</v>
      </c>
      <c r="B4" s="14"/>
      <c r="C4" s="14"/>
      <c r="D4" s="14"/>
      <c r="E4" s="14"/>
      <c r="F4" s="14"/>
      <c r="G4" s="14"/>
      <c r="H4" s="14"/>
      <c r="I4" s="14"/>
      <c r="J4" s="14"/>
      <c r="K4" s="14"/>
      <c r="L4" s="14"/>
      <c r="M4" s="14"/>
      <c r="N4" s="14"/>
      <c r="O4" s="14"/>
      <c r="P4" s="14"/>
      <c r="Q4" s="14"/>
      <c r="R4" s="14"/>
    </row>
    <row r="5" spans="1:18" ht="30" x14ac:dyDescent="0.25">
      <c r="A5" s="59" t="s">
        <v>102</v>
      </c>
      <c r="B5" s="14"/>
      <c r="C5" s="14"/>
      <c r="D5" s="14"/>
      <c r="E5" s="14"/>
      <c r="F5" s="14"/>
      <c r="G5" s="14"/>
      <c r="H5" s="14"/>
      <c r="I5" s="14"/>
      <c r="J5" s="14"/>
      <c r="K5" s="14"/>
      <c r="L5" s="14"/>
      <c r="M5" s="14"/>
      <c r="N5" s="14"/>
      <c r="O5" s="14"/>
      <c r="P5" s="14"/>
      <c r="Q5" s="14"/>
      <c r="R5" s="14"/>
    </row>
    <row r="6" spans="1:18" ht="45" x14ac:dyDescent="0.25">
      <c r="A6" s="59" t="s">
        <v>163</v>
      </c>
      <c r="B6" s="14"/>
      <c r="C6" s="14"/>
      <c r="D6" s="14"/>
      <c r="E6" s="14"/>
      <c r="F6" s="14"/>
      <c r="G6" s="14"/>
      <c r="H6" s="14"/>
      <c r="I6" s="14"/>
      <c r="J6" s="14"/>
      <c r="K6" s="14"/>
      <c r="L6" s="14"/>
      <c r="M6" s="14"/>
      <c r="N6" s="14"/>
      <c r="O6" s="14"/>
      <c r="P6" s="14"/>
      <c r="Q6" s="14"/>
      <c r="R6" s="14"/>
    </row>
    <row r="7" spans="1:18" ht="30" x14ac:dyDescent="0.25">
      <c r="A7" s="59" t="s">
        <v>101</v>
      </c>
      <c r="B7" s="14"/>
      <c r="C7" s="14"/>
      <c r="D7" s="14"/>
      <c r="E7" s="14"/>
      <c r="F7" s="14"/>
      <c r="G7" s="14"/>
      <c r="H7" s="14"/>
      <c r="I7" s="14"/>
      <c r="J7" s="14"/>
      <c r="K7" s="14"/>
      <c r="L7" s="14"/>
      <c r="M7" s="14"/>
      <c r="N7" s="14"/>
      <c r="O7" s="14"/>
      <c r="P7" s="14"/>
      <c r="Q7" s="14"/>
      <c r="R7" s="14"/>
    </row>
    <row r="8" spans="1:18" x14ac:dyDescent="0.25">
      <c r="A8" s="59"/>
      <c r="B8" s="14"/>
      <c r="C8" s="14"/>
      <c r="D8" s="14"/>
      <c r="E8" s="14"/>
      <c r="F8" s="14"/>
      <c r="G8" s="14"/>
      <c r="H8" s="14"/>
      <c r="I8" s="14"/>
      <c r="J8" s="14"/>
      <c r="K8" s="14"/>
      <c r="L8" s="14"/>
      <c r="M8" s="14"/>
      <c r="N8" s="14"/>
      <c r="O8" s="14"/>
      <c r="P8" s="14"/>
      <c r="Q8" s="14"/>
      <c r="R8" s="14"/>
    </row>
    <row r="9" spans="1:18" x14ac:dyDescent="0.25">
      <c r="A9" s="59"/>
      <c r="B9" s="14"/>
      <c r="C9" s="14"/>
      <c r="D9" s="14"/>
      <c r="E9" s="14"/>
      <c r="F9" s="14"/>
      <c r="G9" s="14"/>
      <c r="H9" s="14"/>
      <c r="I9" s="14"/>
      <c r="J9" s="14"/>
      <c r="K9" s="14"/>
      <c r="L9" s="14"/>
      <c r="M9" s="14"/>
      <c r="N9" s="14"/>
      <c r="O9" s="14"/>
      <c r="P9" s="14"/>
      <c r="Q9" s="14"/>
      <c r="R9" s="14"/>
    </row>
    <row r="10" spans="1:18" x14ac:dyDescent="0.25">
      <c r="A10" s="59" t="s">
        <v>80</v>
      </c>
      <c r="B10" s="14"/>
      <c r="C10" s="14"/>
      <c r="D10" s="14"/>
      <c r="E10" s="14"/>
      <c r="F10" s="14"/>
      <c r="G10" s="14"/>
      <c r="H10" s="14"/>
      <c r="I10" s="14"/>
      <c r="J10" s="14"/>
      <c r="K10" s="14"/>
      <c r="L10" s="14"/>
      <c r="M10" s="14"/>
      <c r="N10" s="14"/>
      <c r="O10" s="14"/>
      <c r="P10" s="14"/>
      <c r="Q10" s="14"/>
      <c r="R10" s="14"/>
    </row>
    <row r="11" spans="1:18" x14ac:dyDescent="0.25">
      <c r="A11" s="59"/>
      <c r="B11" s="14"/>
      <c r="C11" s="14"/>
      <c r="D11" s="14"/>
      <c r="E11" s="14"/>
      <c r="F11" s="14"/>
      <c r="G11" s="14"/>
      <c r="H11" s="14"/>
      <c r="I11" s="14"/>
      <c r="J11" s="14"/>
      <c r="K11" s="14"/>
      <c r="L11" s="14"/>
      <c r="M11" s="14"/>
      <c r="N11" s="14"/>
      <c r="O11" s="14"/>
      <c r="P11" s="14"/>
      <c r="Q11" s="14"/>
      <c r="R11" s="14"/>
    </row>
    <row r="12" spans="1:18" x14ac:dyDescent="0.25">
      <c r="A12" s="51" t="s">
        <v>82</v>
      </c>
      <c r="B12" s="14"/>
      <c r="C12" s="14"/>
      <c r="D12" s="14"/>
      <c r="E12" s="14"/>
      <c r="F12" s="14"/>
      <c r="G12" s="14"/>
      <c r="H12" s="14"/>
      <c r="I12" s="14"/>
      <c r="J12" s="14"/>
      <c r="K12" s="14"/>
      <c r="L12" s="14"/>
      <c r="M12" s="14"/>
      <c r="N12" s="14"/>
      <c r="O12" s="14"/>
      <c r="P12" s="14"/>
      <c r="Q12" s="14"/>
      <c r="R12" s="14"/>
    </row>
    <row r="13" spans="1:18" x14ac:dyDescent="0.25">
      <c r="A13" s="52" t="s">
        <v>161</v>
      </c>
      <c r="B13" s="14"/>
      <c r="C13" s="14"/>
      <c r="D13" s="14"/>
      <c r="E13" s="14"/>
      <c r="F13" s="14"/>
      <c r="G13" s="14"/>
      <c r="H13" s="14"/>
      <c r="I13" s="14"/>
      <c r="J13" s="14"/>
      <c r="K13" s="14"/>
      <c r="L13" s="14"/>
      <c r="M13" s="14"/>
      <c r="N13" s="14"/>
      <c r="O13" s="14"/>
      <c r="P13" s="14"/>
      <c r="Q13" s="14"/>
      <c r="R13" s="14"/>
    </row>
    <row r="14" spans="1:18" ht="30" x14ac:dyDescent="0.25">
      <c r="A14" s="53" t="s">
        <v>98</v>
      </c>
      <c r="B14" s="14"/>
      <c r="C14" s="14"/>
      <c r="D14" s="14"/>
      <c r="E14" s="14"/>
      <c r="F14" s="14"/>
      <c r="G14" s="14"/>
      <c r="H14" s="14"/>
      <c r="I14" s="14"/>
      <c r="J14" s="14"/>
      <c r="K14" s="14"/>
      <c r="L14" s="14"/>
      <c r="M14" s="14"/>
      <c r="N14" s="14"/>
      <c r="O14" s="14"/>
      <c r="P14" s="14"/>
      <c r="Q14" s="14"/>
      <c r="R14" s="14"/>
    </row>
    <row r="15" spans="1:18" x14ac:dyDescent="0.25">
      <c r="A15" s="52"/>
      <c r="B15" s="14"/>
      <c r="C15" s="14"/>
      <c r="D15" s="14"/>
      <c r="E15" s="14"/>
      <c r="F15" s="14"/>
      <c r="G15" s="14"/>
      <c r="H15" s="14"/>
      <c r="I15" s="14"/>
      <c r="J15" s="14"/>
      <c r="K15" s="14"/>
      <c r="L15" s="14"/>
      <c r="M15" s="14"/>
      <c r="N15" s="14"/>
      <c r="O15" s="14"/>
      <c r="P15" s="14"/>
      <c r="Q15" s="14"/>
      <c r="R15" s="14"/>
    </row>
    <row r="16" spans="1:18" x14ac:dyDescent="0.25">
      <c r="A16" s="52" t="s">
        <v>86</v>
      </c>
      <c r="B16" s="14"/>
      <c r="C16" s="14"/>
      <c r="D16" s="14"/>
      <c r="E16" s="14"/>
      <c r="F16" s="14"/>
      <c r="G16" s="14"/>
      <c r="H16" s="14"/>
      <c r="I16" s="14"/>
      <c r="J16" s="14"/>
      <c r="K16" s="14"/>
      <c r="L16" s="14"/>
      <c r="M16" s="14"/>
      <c r="N16" s="14"/>
      <c r="O16" s="14"/>
      <c r="P16" s="14"/>
      <c r="Q16" s="14"/>
      <c r="R16" s="14"/>
    </row>
    <row r="17" spans="1:18" x14ac:dyDescent="0.25">
      <c r="A17" s="52" t="s">
        <v>100</v>
      </c>
      <c r="B17" s="14"/>
      <c r="C17" s="14"/>
      <c r="D17" s="14"/>
      <c r="E17" s="14"/>
      <c r="F17" s="14"/>
      <c r="G17" s="14"/>
      <c r="H17" s="14"/>
      <c r="I17" s="14"/>
      <c r="J17" s="14"/>
      <c r="K17" s="14"/>
      <c r="L17" s="14"/>
      <c r="M17" s="14"/>
      <c r="N17" s="14"/>
      <c r="O17" s="14"/>
      <c r="P17" s="14"/>
      <c r="Q17" s="14"/>
      <c r="R17" s="14"/>
    </row>
    <row r="18" spans="1:18" ht="30" x14ac:dyDescent="0.25">
      <c r="A18" s="53" t="s">
        <v>99</v>
      </c>
      <c r="B18" s="14"/>
      <c r="C18" s="14"/>
      <c r="D18" s="14"/>
      <c r="E18" s="14"/>
      <c r="F18" s="14"/>
      <c r="G18" s="14"/>
      <c r="H18" s="14"/>
      <c r="I18" s="14"/>
      <c r="J18" s="14"/>
      <c r="K18" s="14"/>
      <c r="L18" s="14"/>
      <c r="M18" s="14"/>
      <c r="N18" s="14"/>
      <c r="O18" s="14"/>
      <c r="P18" s="14"/>
      <c r="Q18" s="14"/>
      <c r="R18" s="14"/>
    </row>
    <row r="19" spans="1:18" x14ac:dyDescent="0.25">
      <c r="A19" s="52"/>
      <c r="B19" s="14"/>
      <c r="C19" s="14"/>
      <c r="D19" s="14"/>
      <c r="E19" s="14"/>
      <c r="F19" s="14"/>
      <c r="G19" s="14"/>
      <c r="H19" s="14"/>
      <c r="I19" s="14"/>
      <c r="J19" s="14"/>
      <c r="K19" s="14"/>
      <c r="L19" s="14"/>
      <c r="M19" s="14"/>
      <c r="N19" s="14"/>
      <c r="O19" s="14"/>
      <c r="P19" s="14"/>
      <c r="Q19" s="14"/>
      <c r="R19" s="14"/>
    </row>
    <row r="20" spans="1:18" x14ac:dyDescent="0.25">
      <c r="A20" s="51" t="s">
        <v>83</v>
      </c>
      <c r="B20" s="14"/>
      <c r="C20" s="14"/>
      <c r="D20" s="14"/>
      <c r="E20" s="14"/>
      <c r="F20" s="14"/>
      <c r="G20" s="14"/>
      <c r="H20" s="14"/>
      <c r="I20" s="14"/>
      <c r="J20" s="14"/>
      <c r="K20" s="14"/>
      <c r="L20" s="14"/>
      <c r="M20" s="14"/>
      <c r="N20" s="14"/>
      <c r="O20" s="14"/>
      <c r="P20" s="14"/>
      <c r="Q20" s="14"/>
      <c r="R20" s="14"/>
    </row>
    <row r="21" spans="1:18" x14ac:dyDescent="0.25">
      <c r="A21" s="52" t="s">
        <v>87</v>
      </c>
      <c r="B21" s="14"/>
      <c r="C21" s="14"/>
      <c r="D21" s="14"/>
      <c r="E21" s="14"/>
      <c r="F21" s="14"/>
      <c r="G21" s="14"/>
      <c r="H21" s="14"/>
      <c r="I21" s="14"/>
      <c r="J21" s="14"/>
      <c r="K21" s="14"/>
      <c r="L21" s="14"/>
      <c r="M21" s="14"/>
      <c r="N21" s="14"/>
      <c r="O21" s="14"/>
      <c r="P21" s="14"/>
      <c r="Q21" s="14"/>
      <c r="R21" s="14"/>
    </row>
    <row r="22" spans="1:18" ht="30" x14ac:dyDescent="0.25">
      <c r="A22" s="52" t="s">
        <v>162</v>
      </c>
      <c r="B22" s="14"/>
      <c r="C22" s="14"/>
      <c r="D22" s="14"/>
      <c r="E22" s="14"/>
      <c r="F22" s="14"/>
      <c r="G22" s="14"/>
      <c r="H22" s="14"/>
      <c r="I22" s="14"/>
      <c r="J22" s="14"/>
      <c r="K22" s="14"/>
      <c r="L22" s="14"/>
      <c r="M22" s="14"/>
      <c r="N22" s="14"/>
      <c r="O22" s="14"/>
      <c r="P22" s="14"/>
      <c r="Q22" s="14"/>
      <c r="R22" s="14"/>
    </row>
    <row r="23" spans="1:18" x14ac:dyDescent="0.25">
      <c r="A23" s="52"/>
      <c r="B23" s="14"/>
      <c r="C23" s="14"/>
      <c r="D23" s="14"/>
      <c r="E23" s="14"/>
      <c r="F23" s="14"/>
      <c r="G23" s="14"/>
      <c r="H23" s="14"/>
      <c r="I23" s="14"/>
      <c r="J23" s="14"/>
      <c r="K23" s="14"/>
      <c r="L23" s="14"/>
      <c r="M23" s="14"/>
      <c r="N23" s="14"/>
      <c r="O23" s="14"/>
      <c r="P23" s="14"/>
      <c r="Q23" s="14"/>
      <c r="R23" s="14"/>
    </row>
    <row r="24" spans="1:18" ht="42.75" x14ac:dyDescent="0.25">
      <c r="A24" s="54" t="s">
        <v>84</v>
      </c>
      <c r="B24" s="14"/>
      <c r="C24" s="14"/>
      <c r="D24" s="14"/>
      <c r="E24" s="14"/>
      <c r="F24" s="14"/>
      <c r="G24" s="14"/>
      <c r="H24" s="14"/>
      <c r="I24" s="14"/>
      <c r="J24" s="14"/>
      <c r="K24" s="14"/>
      <c r="L24" s="14"/>
      <c r="M24" s="14"/>
      <c r="N24" s="14"/>
      <c r="O24" s="14"/>
      <c r="P24" s="14"/>
      <c r="Q24" s="14"/>
      <c r="R24" s="14"/>
    </row>
    <row r="25" spans="1:18" x14ac:dyDescent="0.25">
      <c r="A25" s="55" t="s">
        <v>88</v>
      </c>
      <c r="B25" s="14"/>
      <c r="C25" s="14"/>
      <c r="D25" s="14"/>
      <c r="E25" s="14"/>
      <c r="F25" s="14"/>
      <c r="G25" s="14"/>
      <c r="H25" s="14"/>
      <c r="I25" s="14"/>
      <c r="J25" s="14"/>
      <c r="K25" s="14"/>
      <c r="L25" s="14"/>
      <c r="M25" s="14"/>
      <c r="N25" s="14"/>
      <c r="O25" s="14"/>
      <c r="P25" s="14"/>
      <c r="Q25" s="14"/>
      <c r="R25" s="14"/>
    </row>
    <row r="26" spans="1:18" ht="45" x14ac:dyDescent="0.25">
      <c r="A26" s="55" t="s">
        <v>129</v>
      </c>
      <c r="B26" s="14"/>
      <c r="C26" s="14"/>
      <c r="D26" s="14"/>
      <c r="E26" s="14"/>
      <c r="F26" s="14"/>
      <c r="G26" s="14"/>
      <c r="H26" s="14"/>
      <c r="I26" s="14"/>
      <c r="J26" s="14"/>
      <c r="K26" s="14"/>
      <c r="L26" s="14"/>
      <c r="M26" s="14"/>
      <c r="N26" s="14"/>
      <c r="O26" s="14"/>
      <c r="P26" s="14"/>
      <c r="Q26" s="14"/>
      <c r="R26" s="14"/>
    </row>
    <row r="27" spans="1:18" ht="30" x14ac:dyDescent="0.25">
      <c r="A27" s="55" t="s">
        <v>95</v>
      </c>
      <c r="B27" s="14"/>
      <c r="C27" s="14"/>
      <c r="D27" s="14"/>
      <c r="E27" s="14"/>
      <c r="F27" s="14"/>
      <c r="G27" s="14"/>
      <c r="H27" s="14"/>
      <c r="I27" s="14"/>
      <c r="J27" s="14"/>
      <c r="K27" s="14"/>
      <c r="L27" s="14"/>
      <c r="M27" s="14"/>
      <c r="N27" s="14"/>
      <c r="O27" s="14"/>
      <c r="P27" s="14"/>
      <c r="Q27" s="14"/>
      <c r="R27" s="14"/>
    </row>
    <row r="28" spans="1:18" x14ac:dyDescent="0.25">
      <c r="A28" s="55"/>
      <c r="B28" s="14"/>
      <c r="C28" s="14"/>
      <c r="D28" s="14"/>
      <c r="E28" s="14"/>
      <c r="F28" s="14"/>
      <c r="G28" s="14"/>
      <c r="H28" s="14"/>
      <c r="I28" s="14"/>
      <c r="J28" s="14"/>
      <c r="K28" s="14"/>
      <c r="L28" s="14"/>
      <c r="M28" s="14"/>
      <c r="N28" s="14"/>
      <c r="O28" s="14"/>
      <c r="P28" s="14"/>
      <c r="Q28" s="14"/>
      <c r="R28" s="14"/>
    </row>
    <row r="29" spans="1:18" ht="42.75" x14ac:dyDescent="0.25">
      <c r="A29" s="57" t="s">
        <v>85</v>
      </c>
    </row>
    <row r="30" spans="1:18" x14ac:dyDescent="0.25">
      <c r="A30" s="58"/>
    </row>
    <row r="31" spans="1:18" ht="42.75" x14ac:dyDescent="0.25">
      <c r="A31" s="54" t="s">
        <v>92</v>
      </c>
    </row>
    <row r="32" spans="1:18" x14ac:dyDescent="0.25">
      <c r="A32" s="55" t="s">
        <v>88</v>
      </c>
    </row>
    <row r="33" spans="1:1" ht="30" x14ac:dyDescent="0.25">
      <c r="A33" s="55" t="s">
        <v>81</v>
      </c>
    </row>
    <row r="34" spans="1:1" x14ac:dyDescent="0.25">
      <c r="A34" s="56"/>
    </row>
  </sheetData>
  <sortState xmlns:xlrd2="http://schemas.microsoft.com/office/spreadsheetml/2017/richdata2" ref="A5:A7">
    <sortCondition ref="A5:A7"/>
  </sortState>
  <hyperlinks>
    <hyperlink ref="A18" r:id="rId1" display="https://www.esfondi.lv/vadlinijas--skaidrojumi" xr:uid="{7FA5D45B-F98B-413D-92A6-1A314910F109}"/>
    <hyperlink ref="A14" r:id="rId2" display=" - Viesnīcas (naktsmītnes) izdevumu apmērs, uzņemot ārvalstu ekspertus Latvijā, atbilstoši &quot;Modika iekšzemes komandējumu izmaksām darbības programmas “Izaugsme un nodarbinātība” un Eiropas Savienības kohēzijas politikas programmas 2021.–2027.gadam īstenošanai.&quot;" xr:uid="{899868E3-1632-4923-82FA-FF390DA73DAD}"/>
  </hyperlinks>
  <pageMargins left="0.7" right="0.7" top="0.75" bottom="0.75" header="0.3" footer="0.3"/>
  <pageSetup paperSize="9"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DE33-2C6F-49A0-BC85-502E47944EAF}">
  <sheetPr>
    <tabColor theme="7" tint="0.59999389629810485"/>
  </sheetPr>
  <dimension ref="A1:J36"/>
  <sheetViews>
    <sheetView zoomScale="85" zoomScaleNormal="85" workbookViewId="0">
      <pane xSplit="2" ySplit="3" topLeftCell="C4" activePane="bottomRight" state="frozen"/>
      <selection pane="topRight" activeCell="C1" sqref="C1"/>
      <selection pane="bottomLeft" activeCell="A3" sqref="A3"/>
      <selection pane="bottomRight" activeCell="D2" sqref="D2"/>
    </sheetView>
  </sheetViews>
  <sheetFormatPr defaultColWidth="21.85546875" defaultRowHeight="15" x14ac:dyDescent="0.25"/>
  <cols>
    <col min="1" max="1" width="6" style="2" bestFit="1" customWidth="1"/>
    <col min="2" max="2" width="21.85546875" style="2"/>
    <col min="3" max="3" width="20.42578125" style="2" customWidth="1"/>
    <col min="4" max="4" width="15" style="50" customWidth="1"/>
    <col min="5" max="5" width="19.85546875" style="2" customWidth="1"/>
    <col min="6" max="6" width="17.85546875" style="2" customWidth="1"/>
    <col min="7" max="7" width="18.42578125" style="63" customWidth="1"/>
    <col min="8" max="8" width="16.28515625" style="2" customWidth="1"/>
    <col min="9" max="9" width="12.42578125" style="63" customWidth="1"/>
    <col min="11" max="12" width="26.42578125" style="2" customWidth="1"/>
    <col min="13" max="16384" width="21.85546875" style="2"/>
  </cols>
  <sheetData>
    <row r="1" spans="1:10" s="26" customFormat="1" ht="26.25" customHeight="1" x14ac:dyDescent="0.25">
      <c r="A1" s="124"/>
      <c r="B1" s="124"/>
      <c r="C1" s="124"/>
      <c r="D1" s="25"/>
      <c r="E1" s="124"/>
      <c r="F1" s="124"/>
      <c r="G1" s="124"/>
      <c r="H1" s="124"/>
      <c r="I1" s="124"/>
    </row>
    <row r="2" spans="1:10" ht="122.25" customHeight="1" x14ac:dyDescent="0.25">
      <c r="A2" s="27" t="s">
        <v>63</v>
      </c>
      <c r="B2" s="28" t="s">
        <v>11</v>
      </c>
      <c r="C2" s="28" t="s">
        <v>89</v>
      </c>
      <c r="D2" s="29" t="s">
        <v>157</v>
      </c>
      <c r="E2" s="28" t="s">
        <v>155</v>
      </c>
      <c r="F2" s="28" t="s">
        <v>156</v>
      </c>
      <c r="G2" s="28" t="s">
        <v>159</v>
      </c>
      <c r="H2" s="28" t="s">
        <v>158</v>
      </c>
      <c r="I2" s="29" t="s">
        <v>64</v>
      </c>
      <c r="J2" s="2"/>
    </row>
    <row r="3" spans="1:10" x14ac:dyDescent="0.25">
      <c r="A3" s="32">
        <v>1</v>
      </c>
      <c r="B3" s="33">
        <v>2</v>
      </c>
      <c r="C3" s="34">
        <v>3</v>
      </c>
      <c r="D3" s="33">
        <v>9</v>
      </c>
      <c r="E3" s="33">
        <v>4</v>
      </c>
      <c r="F3" s="34">
        <v>5</v>
      </c>
      <c r="G3" s="33">
        <v>6</v>
      </c>
      <c r="H3" s="34">
        <v>7</v>
      </c>
      <c r="I3" s="33">
        <v>8</v>
      </c>
      <c r="J3" s="2"/>
    </row>
    <row r="4" spans="1:10" x14ac:dyDescent="0.25">
      <c r="A4" s="37">
        <f t="shared" ref="A4:A18" si="0">ROW()-ROW($A$3)</f>
        <v>1</v>
      </c>
      <c r="B4" s="45" t="s">
        <v>13</v>
      </c>
      <c r="C4" s="39">
        <v>50</v>
      </c>
      <c r="D4" s="162">
        <v>14</v>
      </c>
      <c r="E4" s="46" t="s">
        <v>12</v>
      </c>
      <c r="F4" s="39">
        <v>140</v>
      </c>
      <c r="G4" s="40"/>
      <c r="H4" s="41"/>
      <c r="I4" s="42"/>
      <c r="J4" s="2"/>
    </row>
    <row r="5" spans="1:10" x14ac:dyDescent="0.25">
      <c r="A5" s="37">
        <f t="shared" si="0"/>
        <v>2</v>
      </c>
      <c r="B5" s="45" t="s">
        <v>14</v>
      </c>
      <c r="C5" s="39">
        <v>60</v>
      </c>
      <c r="D5" s="162">
        <v>17</v>
      </c>
      <c r="E5" s="38" t="s">
        <v>12</v>
      </c>
      <c r="F5" s="39">
        <v>175</v>
      </c>
      <c r="G5" s="40"/>
      <c r="H5" s="41"/>
      <c r="I5" s="42"/>
      <c r="J5" s="2"/>
    </row>
    <row r="6" spans="1:10" x14ac:dyDescent="0.25">
      <c r="A6" s="37">
        <f t="shared" si="0"/>
        <v>3</v>
      </c>
      <c r="B6" s="45" t="s">
        <v>15</v>
      </c>
      <c r="C6" s="39">
        <v>35</v>
      </c>
      <c r="D6" s="162">
        <v>10</v>
      </c>
      <c r="E6" s="38" t="s">
        <v>12</v>
      </c>
      <c r="F6" s="39">
        <v>105</v>
      </c>
      <c r="G6" s="40"/>
      <c r="H6" s="41"/>
      <c r="I6" s="42"/>
      <c r="J6" s="2"/>
    </row>
    <row r="7" spans="1:10" x14ac:dyDescent="0.25">
      <c r="A7" s="37">
        <f t="shared" si="0"/>
        <v>4</v>
      </c>
      <c r="B7" s="45" t="s">
        <v>16</v>
      </c>
      <c r="C7" s="39">
        <v>40</v>
      </c>
      <c r="D7" s="162">
        <v>12</v>
      </c>
      <c r="E7" s="38" t="s">
        <v>12</v>
      </c>
      <c r="F7" s="39">
        <v>119</v>
      </c>
      <c r="G7" s="40"/>
      <c r="H7" s="41"/>
      <c r="I7" s="42"/>
      <c r="J7" s="2"/>
    </row>
    <row r="8" spans="1:10" x14ac:dyDescent="0.25">
      <c r="A8" s="37">
        <f t="shared" si="0"/>
        <v>5</v>
      </c>
      <c r="B8" s="45" t="s">
        <v>17</v>
      </c>
      <c r="C8" s="39">
        <v>60</v>
      </c>
      <c r="D8" s="162">
        <v>17</v>
      </c>
      <c r="E8" s="38" t="s">
        <v>12</v>
      </c>
      <c r="F8" s="47">
        <f>ROUND(H8/I8,2)</f>
        <v>159.99</v>
      </c>
      <c r="G8" s="48" t="s">
        <v>18</v>
      </c>
      <c r="H8" s="47">
        <v>1190</v>
      </c>
      <c r="I8" s="49">
        <f>Dānijas_krona</f>
        <v>7.4379999999999997</v>
      </c>
      <c r="J8" s="2"/>
    </row>
    <row r="9" spans="1:10" x14ac:dyDescent="0.25">
      <c r="A9" s="37">
        <f t="shared" si="0"/>
        <v>6</v>
      </c>
      <c r="B9" s="45" t="s">
        <v>19</v>
      </c>
      <c r="C9" s="39">
        <v>60</v>
      </c>
      <c r="D9" s="162">
        <v>17</v>
      </c>
      <c r="E9" s="38" t="s">
        <v>12</v>
      </c>
      <c r="F9" s="39">
        <v>175</v>
      </c>
      <c r="G9" s="40"/>
      <c r="H9" s="41"/>
      <c r="I9" s="42"/>
      <c r="J9" s="2"/>
    </row>
    <row r="10" spans="1:10" x14ac:dyDescent="0.25">
      <c r="A10" s="37">
        <f t="shared" si="0"/>
        <v>7</v>
      </c>
      <c r="B10" s="45" t="s">
        <v>20</v>
      </c>
      <c r="C10" s="39">
        <v>55</v>
      </c>
      <c r="D10" s="162">
        <v>16</v>
      </c>
      <c r="E10" s="38" t="s">
        <v>12</v>
      </c>
      <c r="F10" s="39">
        <v>140</v>
      </c>
      <c r="G10" s="40"/>
      <c r="H10" s="41"/>
      <c r="I10" s="42"/>
      <c r="J10" s="2"/>
    </row>
    <row r="11" spans="1:10" x14ac:dyDescent="0.25">
      <c r="A11" s="37">
        <f t="shared" si="0"/>
        <v>8</v>
      </c>
      <c r="B11" s="45" t="s">
        <v>21</v>
      </c>
      <c r="C11" s="39">
        <v>40</v>
      </c>
      <c r="D11" s="162">
        <v>12</v>
      </c>
      <c r="E11" s="38" t="s">
        <v>12</v>
      </c>
      <c r="F11" s="39">
        <v>91</v>
      </c>
      <c r="G11" s="40"/>
      <c r="H11" s="41"/>
      <c r="I11" s="42"/>
      <c r="J11" s="2"/>
    </row>
    <row r="12" spans="1:10" x14ac:dyDescent="0.25">
      <c r="A12" s="37">
        <f t="shared" si="0"/>
        <v>9</v>
      </c>
      <c r="B12" s="45" t="s">
        <v>22</v>
      </c>
      <c r="C12" s="39">
        <v>40</v>
      </c>
      <c r="D12" s="162">
        <v>12</v>
      </c>
      <c r="E12" s="38" t="s">
        <v>12</v>
      </c>
      <c r="F12" s="39">
        <v>84</v>
      </c>
      <c r="G12" s="40"/>
      <c r="H12" s="41"/>
      <c r="I12" s="42"/>
      <c r="J12" s="2"/>
    </row>
    <row r="13" spans="1:10" x14ac:dyDescent="0.25">
      <c r="A13" s="37">
        <f t="shared" si="0"/>
        <v>10</v>
      </c>
      <c r="B13" s="45" t="s">
        <v>23</v>
      </c>
      <c r="C13" s="39">
        <v>60</v>
      </c>
      <c r="D13" s="162">
        <v>17</v>
      </c>
      <c r="E13" s="38" t="s">
        <v>12</v>
      </c>
      <c r="F13" s="39">
        <v>210</v>
      </c>
      <c r="G13" s="40"/>
      <c r="H13" s="41"/>
      <c r="I13" s="42"/>
      <c r="J13" s="2"/>
    </row>
    <row r="14" spans="1:10" x14ac:dyDescent="0.25">
      <c r="A14" s="37">
        <f t="shared" si="0"/>
        <v>11</v>
      </c>
      <c r="B14" s="45" t="s">
        <v>24</v>
      </c>
      <c r="C14" s="39">
        <v>60</v>
      </c>
      <c r="D14" s="162">
        <v>17</v>
      </c>
      <c r="E14" s="38" t="s">
        <v>12</v>
      </c>
      <c r="F14" s="39">
        <v>182</v>
      </c>
      <c r="G14" s="40"/>
      <c r="H14" s="41"/>
      <c r="I14" s="42"/>
      <c r="J14" s="2"/>
    </row>
    <row r="15" spans="1:10" x14ac:dyDescent="0.25">
      <c r="A15" s="37">
        <f t="shared" si="0"/>
        <v>12</v>
      </c>
      <c r="B15" s="45" t="s">
        <v>25</v>
      </c>
      <c r="C15" s="39">
        <v>46</v>
      </c>
      <c r="D15" s="162">
        <v>13</v>
      </c>
      <c r="E15" s="38" t="s">
        <v>12</v>
      </c>
      <c r="F15" s="39">
        <v>119</v>
      </c>
      <c r="G15" s="40"/>
      <c r="H15" s="41"/>
      <c r="I15" s="42"/>
      <c r="J15" s="2"/>
    </row>
    <row r="16" spans="1:10" x14ac:dyDescent="0.25">
      <c r="A16" s="37">
        <f t="shared" si="0"/>
        <v>13</v>
      </c>
      <c r="B16" s="45" t="s">
        <v>26</v>
      </c>
      <c r="C16" s="39">
        <v>30</v>
      </c>
      <c r="D16" s="162">
        <v>9</v>
      </c>
      <c r="E16" s="38" t="s">
        <v>12</v>
      </c>
      <c r="F16" s="39">
        <v>84</v>
      </c>
      <c r="G16" s="40"/>
      <c r="H16" s="41"/>
      <c r="I16" s="42"/>
      <c r="J16" s="2"/>
    </row>
    <row r="17" spans="1:10" x14ac:dyDescent="0.25">
      <c r="A17" s="37">
        <f t="shared" si="0"/>
        <v>14</v>
      </c>
      <c r="B17" s="45" t="s">
        <v>27</v>
      </c>
      <c r="C17" s="39">
        <v>60</v>
      </c>
      <c r="D17" s="162">
        <v>17</v>
      </c>
      <c r="E17" s="38" t="s">
        <v>12</v>
      </c>
      <c r="F17" s="39">
        <v>196</v>
      </c>
      <c r="G17" s="40"/>
      <c r="H17" s="41"/>
      <c r="I17" s="42"/>
      <c r="J17" s="2"/>
    </row>
    <row r="18" spans="1:10" x14ac:dyDescent="0.25">
      <c r="A18" s="37">
        <f t="shared" si="0"/>
        <v>15</v>
      </c>
      <c r="B18" s="45" t="s">
        <v>28</v>
      </c>
      <c r="C18" s="39">
        <v>45</v>
      </c>
      <c r="D18" s="162">
        <v>13</v>
      </c>
      <c r="E18" s="38" t="s">
        <v>12</v>
      </c>
      <c r="F18" s="39">
        <v>119</v>
      </c>
      <c r="G18" s="40"/>
      <c r="H18" s="41"/>
      <c r="I18" s="42"/>
      <c r="J18" s="2"/>
    </row>
    <row r="19" spans="1:10" x14ac:dyDescent="0.25">
      <c r="A19" s="37">
        <f t="shared" ref="A19:A30" si="1">ROW()-ROW($A$3)</f>
        <v>16</v>
      </c>
      <c r="B19" s="45" t="s">
        <v>29</v>
      </c>
      <c r="C19" s="39">
        <v>60</v>
      </c>
      <c r="D19" s="162">
        <v>17</v>
      </c>
      <c r="E19" s="38" t="s">
        <v>12</v>
      </c>
      <c r="F19" s="39">
        <v>154</v>
      </c>
      <c r="G19" s="40"/>
      <c r="H19" s="41"/>
      <c r="I19" s="42"/>
      <c r="J19" s="2"/>
    </row>
    <row r="20" spans="1:10" x14ac:dyDescent="0.25">
      <c r="A20" s="37">
        <f t="shared" si="1"/>
        <v>17</v>
      </c>
      <c r="B20" s="45" t="s">
        <v>30</v>
      </c>
      <c r="C20" s="39">
        <v>35</v>
      </c>
      <c r="D20" s="162">
        <v>10</v>
      </c>
      <c r="E20" s="38" t="s">
        <v>12</v>
      </c>
      <c r="F20" s="39">
        <v>105</v>
      </c>
      <c r="G20" s="40"/>
      <c r="H20" s="41"/>
      <c r="I20" s="42"/>
      <c r="J20" s="2"/>
    </row>
    <row r="21" spans="1:10" x14ac:dyDescent="0.25">
      <c r="A21" s="37">
        <f t="shared" si="1"/>
        <v>18</v>
      </c>
      <c r="B21" s="45" t="s">
        <v>31</v>
      </c>
      <c r="C21" s="39">
        <v>50</v>
      </c>
      <c r="D21" s="162">
        <v>14</v>
      </c>
      <c r="E21" s="38" t="s">
        <v>12</v>
      </c>
      <c r="F21" s="39">
        <v>140</v>
      </c>
      <c r="G21" s="40"/>
      <c r="H21" s="41"/>
      <c r="I21" s="42"/>
      <c r="J21" s="2"/>
    </row>
    <row r="22" spans="1:10" x14ac:dyDescent="0.25">
      <c r="A22" s="37">
        <f t="shared" si="1"/>
        <v>19</v>
      </c>
      <c r="B22" s="45" t="s">
        <v>32</v>
      </c>
      <c r="C22" s="39">
        <v>35</v>
      </c>
      <c r="D22" s="162">
        <v>10</v>
      </c>
      <c r="E22" s="38" t="s">
        <v>12</v>
      </c>
      <c r="F22" s="39">
        <v>105</v>
      </c>
      <c r="G22" s="40"/>
      <c r="H22" s="41"/>
      <c r="I22" s="42"/>
      <c r="J22" s="2"/>
    </row>
    <row r="23" spans="1:10" x14ac:dyDescent="0.25">
      <c r="A23" s="37">
        <f t="shared" si="1"/>
        <v>20</v>
      </c>
      <c r="B23" s="45" t="s">
        <v>33</v>
      </c>
      <c r="C23" s="39">
        <v>35</v>
      </c>
      <c r="D23" s="162">
        <v>10</v>
      </c>
      <c r="E23" s="38" t="s">
        <v>12</v>
      </c>
      <c r="F23" s="39">
        <v>112</v>
      </c>
      <c r="G23" s="40"/>
      <c r="H23" s="41"/>
      <c r="I23" s="42"/>
      <c r="J23" s="2"/>
    </row>
    <row r="24" spans="1:10" x14ac:dyDescent="0.25">
      <c r="A24" s="37">
        <f t="shared" si="1"/>
        <v>21</v>
      </c>
      <c r="B24" s="45" t="s">
        <v>34</v>
      </c>
      <c r="C24" s="39">
        <v>35</v>
      </c>
      <c r="D24" s="162">
        <v>10</v>
      </c>
      <c r="E24" s="38" t="s">
        <v>12</v>
      </c>
      <c r="F24" s="39">
        <v>91</v>
      </c>
      <c r="G24" s="40"/>
      <c r="H24" s="41"/>
      <c r="I24" s="42"/>
      <c r="J24" s="2"/>
    </row>
    <row r="25" spans="1:10" x14ac:dyDescent="0.25">
      <c r="A25" s="37">
        <f t="shared" si="1"/>
        <v>22</v>
      </c>
      <c r="B25" s="45" t="s">
        <v>35</v>
      </c>
      <c r="C25" s="39">
        <v>55</v>
      </c>
      <c r="D25" s="162">
        <v>16</v>
      </c>
      <c r="E25" s="38" t="s">
        <v>12</v>
      </c>
      <c r="F25" s="39">
        <v>154</v>
      </c>
      <c r="G25" s="40"/>
      <c r="H25" s="41"/>
      <c r="I25" s="42"/>
      <c r="J25" s="2"/>
    </row>
    <row r="26" spans="1:10" x14ac:dyDescent="0.25">
      <c r="A26" s="37">
        <f t="shared" si="1"/>
        <v>23</v>
      </c>
      <c r="B26" s="45" t="s">
        <v>36</v>
      </c>
      <c r="C26" s="39">
        <v>50</v>
      </c>
      <c r="D26" s="162">
        <v>14</v>
      </c>
      <c r="E26" s="38" t="s">
        <v>12</v>
      </c>
      <c r="F26" s="39">
        <v>126</v>
      </c>
      <c r="G26" s="40"/>
      <c r="H26" s="41"/>
      <c r="I26" s="42"/>
      <c r="J26" s="2"/>
    </row>
    <row r="27" spans="1:10" x14ac:dyDescent="0.25">
      <c r="A27" s="37">
        <f t="shared" si="1"/>
        <v>24</v>
      </c>
      <c r="B27" s="45" t="s">
        <v>37</v>
      </c>
      <c r="C27" s="39">
        <v>35</v>
      </c>
      <c r="D27" s="162">
        <v>10</v>
      </c>
      <c r="E27" s="38" t="s">
        <v>12</v>
      </c>
      <c r="F27" s="39">
        <v>112</v>
      </c>
      <c r="G27" s="40"/>
      <c r="H27" s="41"/>
      <c r="I27" s="42"/>
      <c r="J27" s="2"/>
    </row>
    <row r="28" spans="1:10" ht="24" x14ac:dyDescent="0.25">
      <c r="A28" s="37">
        <f t="shared" si="1"/>
        <v>25</v>
      </c>
      <c r="B28" s="45" t="s">
        <v>38</v>
      </c>
      <c r="C28" s="39">
        <v>50</v>
      </c>
      <c r="D28" s="162">
        <v>14</v>
      </c>
      <c r="E28" s="38" t="s">
        <v>12</v>
      </c>
      <c r="F28" s="39">
        <v>154</v>
      </c>
      <c r="G28" s="40"/>
      <c r="H28" s="41"/>
      <c r="I28" s="42"/>
      <c r="J28" s="2"/>
    </row>
    <row r="29" spans="1:10" ht="36" x14ac:dyDescent="0.25">
      <c r="A29" s="37">
        <f t="shared" si="1"/>
        <v>26</v>
      </c>
      <c r="B29" s="45" t="s">
        <v>154</v>
      </c>
      <c r="C29" s="39">
        <v>50</v>
      </c>
      <c r="D29" s="162">
        <v>14</v>
      </c>
      <c r="E29" s="38" t="s">
        <v>12</v>
      </c>
      <c r="F29" s="39">
        <v>126</v>
      </c>
      <c r="G29" s="40"/>
      <c r="H29" s="41"/>
      <c r="I29" s="42"/>
      <c r="J29" s="2"/>
    </row>
    <row r="30" spans="1:10" x14ac:dyDescent="0.25">
      <c r="A30" s="37">
        <f t="shared" si="1"/>
        <v>27</v>
      </c>
      <c r="B30" s="45" t="s">
        <v>39</v>
      </c>
      <c r="C30" s="39">
        <v>50</v>
      </c>
      <c r="D30" s="162">
        <v>14</v>
      </c>
      <c r="E30" s="38" t="s">
        <v>12</v>
      </c>
      <c r="F30" s="39">
        <v>182</v>
      </c>
      <c r="G30" s="40"/>
      <c r="H30" s="41"/>
      <c r="I30" s="42"/>
      <c r="J30" s="2"/>
    </row>
    <row r="33" spans="1:9" s="14" customFormat="1" ht="51.75" customHeight="1" x14ac:dyDescent="0.25">
      <c r="A33" s="124"/>
      <c r="B33" s="124"/>
      <c r="C33" s="124"/>
      <c r="D33" s="65"/>
      <c r="E33" s="124"/>
      <c r="F33" s="124"/>
      <c r="G33" s="124"/>
      <c r="H33" s="124"/>
      <c r="I33" s="124"/>
    </row>
    <row r="34" spans="1:9" ht="42.75" x14ac:dyDescent="0.25">
      <c r="B34" s="30" t="s">
        <v>42</v>
      </c>
      <c r="C34" s="31" t="s">
        <v>61</v>
      </c>
    </row>
    <row r="35" spans="1:9" x14ac:dyDescent="0.25">
      <c r="B35" s="35" t="s">
        <v>43</v>
      </c>
      <c r="C35" s="36">
        <v>64</v>
      </c>
    </row>
    <row r="36" spans="1:9" ht="30" x14ac:dyDescent="0.25">
      <c r="B36" s="43" t="s">
        <v>44</v>
      </c>
      <c r="C36" s="44">
        <v>45</v>
      </c>
    </row>
  </sheetData>
  <sheetProtection selectLockedCells="1"/>
  <phoneticPr fontId="40" type="noConversion"/>
  <pageMargins left="0.7" right="0.7" top="0.75" bottom="0.75" header="0.3" footer="0.3"/>
  <pageSetup paperSize="9" orientation="portrait" horizontalDpi="1200" verticalDpi="1200" r:id="rId1"/>
  <ignoredErrors>
    <ignoredError sqref="A3 A4 A5 A9 A10 A11:A12 A13 A14 A15 A16 A17 A18 A19 A20:A22 A23:A26 A27 A28:A29 A30 A6:A8"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B500C-1D62-4CEB-9A26-18C8FF76D717}">
  <sheetPr>
    <tabColor theme="7" tint="0.59999389629810485"/>
  </sheetPr>
  <dimension ref="A1:J39"/>
  <sheetViews>
    <sheetView showGridLines="0" topLeftCell="A28" workbookViewId="0">
      <selection activeCell="A4" sqref="A4:XFD5"/>
    </sheetView>
  </sheetViews>
  <sheetFormatPr defaultRowHeight="15" x14ac:dyDescent="0.25"/>
  <cols>
    <col min="1" max="1" width="7.140625" style="2" customWidth="1"/>
    <col min="2" max="2" width="82.85546875" style="2" bestFit="1" customWidth="1"/>
    <col min="3" max="3" width="13.85546875" style="2" customWidth="1"/>
    <col min="4" max="4" width="15" style="2" customWidth="1"/>
    <col min="5" max="5" width="15.5703125" style="2" customWidth="1"/>
    <col min="6" max="6" width="9.140625" style="2"/>
    <col min="7" max="7" width="20.28515625" style="2" customWidth="1"/>
    <col min="8" max="8" width="29.42578125" style="2" customWidth="1"/>
    <col min="9" max="16384" width="9.140625" style="2"/>
  </cols>
  <sheetData>
    <row r="1" spans="1:9" s="73" customFormat="1" x14ac:dyDescent="0.25">
      <c r="A1" s="72" t="s">
        <v>103</v>
      </c>
    </row>
    <row r="2" spans="1:9" s="73" customFormat="1" x14ac:dyDescent="0.25"/>
    <row r="3" spans="1:9" s="73" customFormat="1" ht="29.25" x14ac:dyDescent="0.25">
      <c r="A3" s="74" t="s">
        <v>0</v>
      </c>
      <c r="B3" s="75" t="s">
        <v>50</v>
      </c>
      <c r="C3" s="76" t="s">
        <v>65</v>
      </c>
      <c r="D3" s="167" t="s">
        <v>90</v>
      </c>
      <c r="E3" s="167"/>
      <c r="F3" s="167"/>
      <c r="G3" s="167"/>
      <c r="H3" s="167"/>
    </row>
    <row r="4" spans="1:9" s="73" customFormat="1" ht="33.75" customHeight="1" x14ac:dyDescent="0.25">
      <c r="A4" s="77">
        <f t="shared" ref="A4:A5" si="0">ROW()-ROW($A$3)</f>
        <v>1</v>
      </c>
      <c r="B4" s="78" t="s">
        <v>76</v>
      </c>
      <c r="C4" s="123">
        <v>3.9</v>
      </c>
      <c r="D4" s="168" t="s">
        <v>139</v>
      </c>
      <c r="E4" s="168"/>
      <c r="F4" s="168"/>
      <c r="G4" s="168"/>
      <c r="H4" s="168"/>
      <c r="I4" s="80"/>
    </row>
    <row r="5" spans="1:9" s="73" customFormat="1" ht="33.75" customHeight="1" x14ac:dyDescent="0.25">
      <c r="A5" s="77">
        <f t="shared" si="0"/>
        <v>2</v>
      </c>
      <c r="B5" s="78" t="s">
        <v>77</v>
      </c>
      <c r="C5" s="79">
        <v>362.36</v>
      </c>
      <c r="D5" s="168"/>
      <c r="E5" s="168"/>
      <c r="F5" s="168"/>
      <c r="G5" s="168"/>
      <c r="H5" s="168"/>
      <c r="I5" s="80"/>
    </row>
    <row r="6" spans="1:9" s="73" customFormat="1" ht="15.75" x14ac:dyDescent="0.25">
      <c r="F6" s="80"/>
      <c r="G6" s="81"/>
      <c r="H6" s="81"/>
      <c r="I6" s="80"/>
    </row>
    <row r="7" spans="1:9" s="73" customFormat="1" ht="15.75" x14ac:dyDescent="0.25">
      <c r="A7" s="82"/>
      <c r="B7" s="80"/>
      <c r="C7" s="83"/>
      <c r="F7" s="80"/>
      <c r="G7" s="81"/>
      <c r="H7" s="81"/>
      <c r="I7" s="80"/>
    </row>
    <row r="8" spans="1:9" s="73" customFormat="1" ht="29.25" customHeight="1" x14ac:dyDescent="0.25">
      <c r="A8" s="176" t="s">
        <v>70</v>
      </c>
      <c r="B8" s="176"/>
      <c r="C8" s="176"/>
      <c r="D8" s="176"/>
      <c r="E8" s="169" t="s">
        <v>90</v>
      </c>
      <c r="F8" s="169"/>
      <c r="G8" s="169"/>
      <c r="H8" s="169"/>
      <c r="I8" s="80"/>
    </row>
    <row r="9" spans="1:9" s="73" customFormat="1" ht="17.25" x14ac:dyDescent="0.25">
      <c r="A9" s="84"/>
      <c r="B9" s="176" t="s">
        <v>74</v>
      </c>
      <c r="C9" s="176"/>
      <c r="D9" s="85" t="s">
        <v>71</v>
      </c>
      <c r="E9" s="169"/>
      <c r="F9" s="169"/>
      <c r="G9" s="169"/>
      <c r="H9" s="169"/>
      <c r="I9" s="80"/>
    </row>
    <row r="10" spans="1:9" s="73" customFormat="1" ht="15.75" customHeight="1" x14ac:dyDescent="0.25">
      <c r="A10" s="77">
        <v>1</v>
      </c>
      <c r="B10" s="86">
        <v>10</v>
      </c>
      <c r="C10" s="86">
        <v>99</v>
      </c>
      <c r="D10" s="79">
        <v>23</v>
      </c>
      <c r="E10" s="170"/>
      <c r="F10" s="170"/>
      <c r="G10" s="170"/>
      <c r="H10" s="170"/>
      <c r="I10" s="80"/>
    </row>
    <row r="11" spans="1:9" s="73" customFormat="1" ht="15.75" customHeight="1" x14ac:dyDescent="0.25">
      <c r="A11" s="77">
        <v>2</v>
      </c>
      <c r="B11" s="86">
        <v>100</v>
      </c>
      <c r="C11" s="86">
        <v>499</v>
      </c>
      <c r="D11" s="79">
        <v>180</v>
      </c>
      <c r="E11" s="170"/>
      <c r="F11" s="170"/>
      <c r="G11" s="170"/>
      <c r="H11" s="170"/>
    </row>
    <row r="12" spans="1:9" s="73" customFormat="1" ht="15.75" customHeight="1" x14ac:dyDescent="0.25">
      <c r="A12" s="77">
        <v>3</v>
      </c>
      <c r="B12" s="86">
        <v>500</v>
      </c>
      <c r="C12" s="86">
        <v>1999</v>
      </c>
      <c r="D12" s="79">
        <v>275</v>
      </c>
      <c r="E12" s="170"/>
      <c r="F12" s="170"/>
      <c r="G12" s="170"/>
      <c r="H12" s="170"/>
    </row>
    <row r="13" spans="1:9" s="73" customFormat="1" ht="15.75" customHeight="1" x14ac:dyDescent="0.25">
      <c r="A13" s="77">
        <v>4</v>
      </c>
      <c r="B13" s="86">
        <v>2000</v>
      </c>
      <c r="C13" s="86">
        <v>2999</v>
      </c>
      <c r="D13" s="79">
        <v>360</v>
      </c>
      <c r="E13" s="170"/>
      <c r="F13" s="170"/>
      <c r="G13" s="170"/>
      <c r="H13" s="170"/>
    </row>
    <row r="14" spans="1:9" s="73" customFormat="1" x14ac:dyDescent="0.25">
      <c r="A14" s="77">
        <v>5</v>
      </c>
      <c r="B14" s="86">
        <v>3000</v>
      </c>
      <c r="C14" s="86">
        <v>3999</v>
      </c>
      <c r="D14" s="79">
        <v>530</v>
      </c>
      <c r="E14" s="170"/>
      <c r="F14" s="170"/>
      <c r="G14" s="170"/>
      <c r="H14" s="170"/>
    </row>
    <row r="15" spans="1:9" s="73" customFormat="1" x14ac:dyDescent="0.25">
      <c r="A15" s="77">
        <v>6</v>
      </c>
      <c r="B15" s="86">
        <v>4000</v>
      </c>
      <c r="C15" s="86">
        <v>7999</v>
      </c>
      <c r="D15" s="79">
        <v>820</v>
      </c>
      <c r="E15" s="170"/>
      <c r="F15" s="170"/>
      <c r="G15" s="170"/>
      <c r="H15" s="170"/>
    </row>
    <row r="16" spans="1:9" s="73" customFormat="1" x14ac:dyDescent="0.25">
      <c r="A16" s="77">
        <v>7</v>
      </c>
      <c r="B16" s="86">
        <v>8000</v>
      </c>
      <c r="C16" s="86"/>
      <c r="D16" s="79">
        <v>1500</v>
      </c>
      <c r="E16" s="170"/>
      <c r="F16" s="170"/>
      <c r="G16" s="170"/>
      <c r="H16" s="170"/>
    </row>
    <row r="17" spans="1:10" s="87" customFormat="1" ht="49.5" customHeight="1" x14ac:dyDescent="0.25">
      <c r="A17" s="171" t="s">
        <v>78</v>
      </c>
      <c r="B17" s="171"/>
      <c r="C17" s="171"/>
      <c r="D17" s="171"/>
      <c r="E17" s="171"/>
      <c r="F17" s="171"/>
      <c r="G17" s="171"/>
      <c r="H17" s="171"/>
    </row>
    <row r="18" spans="1:10" s="87" customFormat="1" ht="32.25" customHeight="1" x14ac:dyDescent="0.25">
      <c r="A18" s="172" t="s">
        <v>72</v>
      </c>
      <c r="B18" s="172"/>
      <c r="C18" s="172"/>
      <c r="D18" s="172"/>
      <c r="E18" s="172"/>
      <c r="F18" s="172"/>
      <c r="G18" s="172"/>
      <c r="H18" s="172"/>
    </row>
    <row r="19" spans="1:10" s="87" customFormat="1" ht="30.75" customHeight="1" x14ac:dyDescent="0.25">
      <c r="A19" s="173" t="s">
        <v>73</v>
      </c>
      <c r="B19" s="173"/>
      <c r="C19" s="173"/>
      <c r="D19" s="173"/>
      <c r="E19" s="173"/>
      <c r="F19" s="173"/>
      <c r="G19" s="173"/>
      <c r="H19" s="173"/>
    </row>
    <row r="20" spans="1:10" s="87" customFormat="1" ht="30.75" customHeight="1" x14ac:dyDescent="0.25">
      <c r="A20" s="88"/>
      <c r="B20" s="88"/>
      <c r="C20" s="89"/>
      <c r="D20" s="88"/>
      <c r="E20" s="88"/>
      <c r="F20" s="88"/>
      <c r="G20" s="88"/>
      <c r="H20" s="88"/>
    </row>
    <row r="21" spans="1:10" s="73" customFormat="1" ht="29.25" x14ac:dyDescent="0.25">
      <c r="A21" s="74" t="s">
        <v>3</v>
      </c>
      <c r="B21" s="75" t="s">
        <v>4</v>
      </c>
      <c r="C21" s="174" t="s">
        <v>75</v>
      </c>
      <c r="D21" s="167" t="s">
        <v>90</v>
      </c>
      <c r="E21" s="167"/>
      <c r="F21" s="167"/>
      <c r="G21" s="167"/>
      <c r="H21" s="167"/>
    </row>
    <row r="22" spans="1:10" s="73" customFormat="1" ht="43.5" x14ac:dyDescent="0.25">
      <c r="A22" s="74" t="s">
        <v>5</v>
      </c>
      <c r="B22" s="75" t="s">
        <v>6</v>
      </c>
      <c r="C22" s="175"/>
      <c r="D22" s="167"/>
      <c r="E22" s="167"/>
      <c r="F22" s="167"/>
      <c r="G22" s="167"/>
      <c r="H22" s="167"/>
    </row>
    <row r="23" spans="1:10" s="93" customFormat="1" ht="45" customHeight="1" x14ac:dyDescent="0.25">
      <c r="A23" s="90">
        <v>1</v>
      </c>
      <c r="B23" s="91" t="s">
        <v>131</v>
      </c>
      <c r="C23" s="92">
        <v>3.32</v>
      </c>
      <c r="D23" s="165" t="s">
        <v>139</v>
      </c>
      <c r="E23" s="165"/>
      <c r="F23" s="165"/>
      <c r="G23" s="165"/>
      <c r="H23" s="165"/>
      <c r="J23" s="122" t="s">
        <v>127</v>
      </c>
    </row>
    <row r="24" spans="1:10" s="93" customFormat="1" ht="45" customHeight="1" x14ac:dyDescent="0.25">
      <c r="A24" s="90">
        <v>2</v>
      </c>
      <c r="B24" s="111" t="s">
        <v>130</v>
      </c>
      <c r="C24" s="92">
        <v>7.44</v>
      </c>
      <c r="D24" s="165" t="s">
        <v>139</v>
      </c>
      <c r="E24" s="165"/>
      <c r="F24" s="165"/>
      <c r="G24" s="165"/>
      <c r="H24" s="165"/>
    </row>
    <row r="25" spans="1:10" s="93" customFormat="1" ht="45" customHeight="1" x14ac:dyDescent="0.25">
      <c r="A25" s="90">
        <v>3</v>
      </c>
      <c r="B25" s="111" t="s">
        <v>132</v>
      </c>
      <c r="C25" s="92">
        <v>4.18</v>
      </c>
      <c r="D25" s="165" t="s">
        <v>139</v>
      </c>
      <c r="E25" s="165"/>
      <c r="F25" s="165"/>
      <c r="G25" s="165"/>
      <c r="H25" s="165"/>
    </row>
    <row r="26" spans="1:10" s="94" customFormat="1" ht="25.5" customHeight="1" x14ac:dyDescent="0.25">
      <c r="A26" s="166" t="s">
        <v>104</v>
      </c>
      <c r="B26" s="166"/>
      <c r="C26" s="166"/>
      <c r="D26" s="166"/>
      <c r="E26" s="166"/>
      <c r="F26" s="166"/>
      <c r="G26" s="166"/>
      <c r="H26" s="166"/>
    </row>
    <row r="27" spans="1:10" s="73" customFormat="1" x14ac:dyDescent="0.25">
      <c r="A27" s="95"/>
      <c r="B27" s="95"/>
      <c r="C27" s="95"/>
    </row>
    <row r="28" spans="1:10" s="73" customFormat="1" x14ac:dyDescent="0.25">
      <c r="A28" s="72" t="s">
        <v>69</v>
      </c>
    </row>
    <row r="29" spans="1:10" s="73" customFormat="1" x14ac:dyDescent="0.25">
      <c r="A29" s="96"/>
      <c r="B29" s="97" t="s">
        <v>67</v>
      </c>
      <c r="C29" s="76" t="s">
        <v>68</v>
      </c>
    </row>
    <row r="30" spans="1:10" s="73" customFormat="1" x14ac:dyDescent="0.25">
      <c r="A30" s="98">
        <f t="shared" ref="A30" si="1">ROW()-ROW($A$29)</f>
        <v>1</v>
      </c>
      <c r="B30" s="99" t="s">
        <v>18</v>
      </c>
      <c r="C30" s="100">
        <v>7.4379999999999997</v>
      </c>
    </row>
    <row r="31" spans="1:10" s="73" customFormat="1" x14ac:dyDescent="0.25">
      <c r="A31" s="98"/>
      <c r="B31" s="99"/>
      <c r="C31" s="100"/>
    </row>
    <row r="32" spans="1:10" s="73" customFormat="1" x14ac:dyDescent="0.25">
      <c r="A32" s="98"/>
      <c r="B32" s="99"/>
      <c r="C32" s="100"/>
    </row>
    <row r="33" spans="1:6" s="73" customFormat="1" x14ac:dyDescent="0.25">
      <c r="A33" s="98"/>
      <c r="B33" s="99"/>
      <c r="C33" s="100"/>
      <c r="F33" s="101"/>
    </row>
    <row r="34" spans="1:6" s="73" customFormat="1" x14ac:dyDescent="0.25">
      <c r="A34" s="98"/>
      <c r="B34" s="99"/>
      <c r="C34" s="100"/>
    </row>
    <row r="35" spans="1:6" s="73" customFormat="1" x14ac:dyDescent="0.25">
      <c r="A35" s="98"/>
      <c r="B35" s="99"/>
      <c r="C35" s="100"/>
    </row>
    <row r="36" spans="1:6" s="73" customFormat="1" x14ac:dyDescent="0.25"/>
    <row r="37" spans="1:6" s="73" customFormat="1" x14ac:dyDescent="0.25">
      <c r="B37" s="102"/>
    </row>
    <row r="38" spans="1:6" x14ac:dyDescent="0.25">
      <c r="B38" s="63"/>
    </row>
    <row r="39" spans="1:6" hidden="1" x14ac:dyDescent="0.25">
      <c r="A39" s="2" t="s">
        <v>127</v>
      </c>
    </row>
  </sheetData>
  <sheetProtection selectLockedCells="1"/>
  <mergeCells count="15">
    <mergeCell ref="D23:H23"/>
    <mergeCell ref="A26:H26"/>
    <mergeCell ref="D3:H3"/>
    <mergeCell ref="D4:H5"/>
    <mergeCell ref="E8:H9"/>
    <mergeCell ref="E10:H16"/>
    <mergeCell ref="D21:H22"/>
    <mergeCell ref="A17:H17"/>
    <mergeCell ref="A18:H18"/>
    <mergeCell ref="A19:H19"/>
    <mergeCell ref="C21:C22"/>
    <mergeCell ref="B9:C9"/>
    <mergeCell ref="A8:D8"/>
    <mergeCell ref="D24:H24"/>
    <mergeCell ref="D25:H25"/>
  </mergeCells>
  <hyperlinks>
    <hyperlink ref="A18:C18" r:id="rId1" display="1) Eiropas Komisijas atbalstīto attāluma aprēķina kalkulatoru (https://erasmus-plus.ec.europa.eu/lv/resources-and-tools/distance-calculator)" xr:uid="{07DC0DE3-6266-4ABE-857E-F158A9F66D80}"/>
    <hyperlink ref="A19:C19" r:id="rId2" display="2) ES programmas ERASMUS+ 2023.gada nolikumā  apstiprinātās likmes ceļošanas izdevumu dotācijai (https://erasmus-plus.ec.europa.eu/sites/default/files/2022-12/Erasmus%2BProgramme-Guide2023-v2_en.pdf)." xr:uid="{3CC8591C-9212-478F-8D77-9C7375A9D8D0}"/>
  </hyperlinks>
  <pageMargins left="0.7" right="0.7" top="0.75" bottom="0.75" header="0.3" footer="0.3"/>
  <pageSetup paperSize="9"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AE30-1CAF-40F2-BD88-D5452DF36C72}">
  <sheetPr>
    <tabColor theme="9" tint="0.59999389629810485"/>
    <pageSetUpPr fitToPage="1"/>
  </sheetPr>
  <dimension ref="A3:X32"/>
  <sheetViews>
    <sheetView showGridLines="0" zoomScale="85" zoomScaleNormal="85" workbookViewId="0">
      <pane xSplit="1" ySplit="7" topLeftCell="B14" activePane="bottomRight" state="frozen"/>
      <selection pane="topRight" activeCell="B1" sqref="B1"/>
      <selection pane="bottomLeft" activeCell="A8" sqref="A8"/>
      <selection pane="bottomRight" activeCell="A31" sqref="A31:V31"/>
    </sheetView>
  </sheetViews>
  <sheetFormatPr defaultRowHeight="15" x14ac:dyDescent="0.25"/>
  <cols>
    <col min="1" max="1" width="7.5703125" style="2" customWidth="1"/>
    <col min="2" max="2" width="14.7109375" style="2" customWidth="1"/>
    <col min="3" max="3" width="18.28515625" style="2" customWidth="1"/>
    <col min="4" max="4" width="15" style="2" customWidth="1"/>
    <col min="5" max="5" width="14.42578125" style="2" customWidth="1"/>
    <col min="6" max="6" width="13.28515625" style="2" customWidth="1"/>
    <col min="7" max="7" width="11.5703125" style="2" customWidth="1"/>
    <col min="8" max="10" width="13.7109375" style="2" customWidth="1"/>
    <col min="11" max="11" width="14.7109375" style="2" customWidth="1"/>
    <col min="12" max="12" width="14.140625" style="2" customWidth="1"/>
    <col min="13" max="15" width="14.7109375" style="2" customWidth="1"/>
    <col min="16" max="18" width="15.7109375" style="2" customWidth="1"/>
    <col min="19" max="19" width="16.140625" style="2" customWidth="1"/>
    <col min="20" max="22" width="14.7109375" style="2" customWidth="1"/>
    <col min="23" max="16384" width="9.140625" style="2"/>
  </cols>
  <sheetData>
    <row r="3" spans="1:24" s="104" customFormat="1" ht="33" customHeight="1" x14ac:dyDescent="0.25">
      <c r="A3" s="191" t="s">
        <v>0</v>
      </c>
      <c r="B3" s="178" t="s">
        <v>50</v>
      </c>
      <c r="C3" s="178"/>
      <c r="D3" s="178"/>
      <c r="E3" s="178"/>
      <c r="F3" s="178"/>
      <c r="G3" s="178"/>
      <c r="H3" s="178"/>
      <c r="I3" s="178"/>
      <c r="J3" s="178"/>
      <c r="K3" s="178"/>
      <c r="L3" s="178"/>
      <c r="M3" s="178"/>
      <c r="N3" s="178"/>
      <c r="O3" s="178"/>
      <c r="P3" s="178"/>
      <c r="Q3" s="178"/>
      <c r="R3" s="178"/>
      <c r="S3" s="178"/>
      <c r="T3" s="178"/>
      <c r="U3" s="178"/>
      <c r="V3" s="178"/>
      <c r="W3" s="103"/>
      <c r="X3" s="103"/>
    </row>
    <row r="4" spans="1:24" s="104" customFormat="1" x14ac:dyDescent="0.25">
      <c r="A4" s="192"/>
      <c r="B4" s="193" t="s">
        <v>125</v>
      </c>
      <c r="C4" s="193"/>
      <c r="D4" s="193"/>
      <c r="E4" s="193"/>
      <c r="F4" s="193"/>
      <c r="G4" s="193"/>
      <c r="H4" s="193"/>
      <c r="I4" s="193"/>
      <c r="J4" s="193"/>
      <c r="K4" s="193"/>
      <c r="L4" s="193"/>
      <c r="M4" s="193"/>
      <c r="N4" s="193"/>
      <c r="O4" s="193"/>
      <c r="P4" s="193"/>
      <c r="Q4" s="193"/>
      <c r="R4" s="193"/>
      <c r="S4" s="193"/>
      <c r="T4" s="193"/>
      <c r="U4" s="193"/>
      <c r="V4" s="193"/>
    </row>
    <row r="6" spans="1:24" s="14" customFormat="1" ht="135.75" customHeight="1" x14ac:dyDescent="0.25">
      <c r="A6" s="186" t="s">
        <v>10</v>
      </c>
      <c r="B6" s="184" t="s">
        <v>7</v>
      </c>
      <c r="C6" s="184" t="s">
        <v>8</v>
      </c>
      <c r="D6" s="184" t="s">
        <v>93</v>
      </c>
      <c r="E6" s="184" t="s">
        <v>105</v>
      </c>
      <c r="F6" s="105" t="s">
        <v>106</v>
      </c>
      <c r="G6" s="106" t="s">
        <v>56</v>
      </c>
      <c r="H6" s="105" t="s">
        <v>107</v>
      </c>
      <c r="I6" s="106" t="s">
        <v>108</v>
      </c>
      <c r="J6" s="105" t="s">
        <v>160</v>
      </c>
      <c r="K6" s="106" t="s">
        <v>109</v>
      </c>
      <c r="L6" s="184" t="s">
        <v>110</v>
      </c>
      <c r="M6" s="184" t="s">
        <v>111</v>
      </c>
      <c r="N6" s="184" t="s">
        <v>112</v>
      </c>
      <c r="O6" s="106" t="s">
        <v>114</v>
      </c>
      <c r="P6" s="105" t="s">
        <v>115</v>
      </c>
      <c r="Q6" s="106" t="s">
        <v>116</v>
      </c>
      <c r="R6" s="184" t="s">
        <v>128</v>
      </c>
      <c r="S6" s="105" t="s">
        <v>117</v>
      </c>
      <c r="T6" s="182" t="s">
        <v>57</v>
      </c>
      <c r="U6" s="184" t="s">
        <v>40</v>
      </c>
      <c r="V6" s="182" t="s">
        <v>58</v>
      </c>
    </row>
    <row r="7" spans="1:24" s="14" customFormat="1" ht="30" x14ac:dyDescent="0.25">
      <c r="A7" s="187"/>
      <c r="B7" s="185"/>
      <c r="C7" s="185"/>
      <c r="D7" s="185"/>
      <c r="E7" s="185"/>
      <c r="F7" s="179" t="s">
        <v>45</v>
      </c>
      <c r="G7" s="179"/>
      <c r="H7" s="179" t="s">
        <v>46</v>
      </c>
      <c r="I7" s="179"/>
      <c r="J7" s="179"/>
      <c r="K7" s="179"/>
      <c r="L7" s="185"/>
      <c r="M7" s="185"/>
      <c r="N7" s="185"/>
      <c r="O7" s="107" t="s">
        <v>47</v>
      </c>
      <c r="P7" s="180" t="s">
        <v>48</v>
      </c>
      <c r="Q7" s="181"/>
      <c r="R7" s="185"/>
      <c r="S7" s="107" t="s">
        <v>49</v>
      </c>
      <c r="T7" s="183"/>
      <c r="U7" s="185"/>
      <c r="V7" s="183"/>
    </row>
    <row r="8" spans="1:24" x14ac:dyDescent="0.25">
      <c r="A8" s="18">
        <f>ROW()-ROW($A$7)</f>
        <v>1</v>
      </c>
      <c r="B8" s="20"/>
      <c r="C8" s="20"/>
      <c r="D8" s="21"/>
      <c r="E8" s="21"/>
      <c r="F8" s="67" t="str">
        <f>IFERROR(VLOOKUP($C8,tValstis[[Valsts vai teritorija]:[Dienas naudas (kompensācijas par papildu izdevumiem) norma (euro)]],2,FALSE),"")</f>
        <v/>
      </c>
      <c r="G8" s="70" t="str">
        <f>IF($D8="","",$F8*$D8)</f>
        <v/>
      </c>
      <c r="H8" s="67" t="str">
        <f>IFERROR(VLOOKUP($C8,tValstis[[Valsts vai teritorija]:[Attiecināmā likme 70% no konkrētai valstij noteiktās viesnīcas maksas normas pēc MK Not.Nr.969 1 personai 1 dienai, summa]],5,FALSE),"")</f>
        <v/>
      </c>
      <c r="I8" s="70" t="str">
        <f>IF(E8="","",ROUND($H8*$E8,2))</f>
        <v/>
      </c>
      <c r="J8" s="163" t="str">
        <f>IFERROR(VLOOKUP($C8,tValstis[[Valsts vai teritorija]:[Attiecināmā likme 70% no konkrētai valstij noteiktās viesnīcas maksas normas pēc MK Not.Nr.969 1 personai 1 dienai, summa]],3,FALSE),"")</f>
        <v/>
      </c>
      <c r="K8" s="70" t="str">
        <f>IFERROR(ROUND($D8*$J8,2),"")</f>
        <v/>
      </c>
      <c r="L8" s="66"/>
      <c r="M8" s="66"/>
      <c r="N8" s="21"/>
      <c r="O8" s="164" t="str">
        <f>IFERROR(VLOOKUP($N8,Dati!$B$10:$D$16,3,1),"")</f>
        <v/>
      </c>
      <c r="P8" s="68" t="str">
        <f t="shared" ref="P8:P29" si="0">IF(F8="","",Ceļojumu_apdrošināšanas_cena_1_personai_1_dienai2__euro)</f>
        <v/>
      </c>
      <c r="Q8" s="70" t="str">
        <f t="shared" ref="Q8:Q29" si="1">IF(P8="","",Ceļojumu_apdrošināšanas_cena_1_personai_1_dienai2__euro*$D8)</f>
        <v/>
      </c>
      <c r="R8" s="21"/>
      <c r="S8" s="68" t="str">
        <f t="shared" ref="S8:S29" si="2">IF(R8="","",Pasākumu_dalības_maksa_2__euro)</f>
        <v/>
      </c>
      <c r="T8" s="69" t="str">
        <f>IF(C8="","",SUM(G8,I8,K8,O8,Q8,S8))</f>
        <v/>
      </c>
      <c r="U8" s="22"/>
      <c r="V8" s="70" t="str">
        <f>IFERROR(IF(U8=0,"",$U8*$T8),"")</f>
        <v/>
      </c>
    </row>
    <row r="9" spans="1:24" x14ac:dyDescent="0.25">
      <c r="A9" s="18">
        <f t="shared" ref="A9:A29" si="3">ROW()-ROW($A$7)</f>
        <v>2</v>
      </c>
      <c r="B9" s="20"/>
      <c r="C9" s="20"/>
      <c r="D9" s="21"/>
      <c r="E9" s="21"/>
      <c r="F9" s="67" t="str">
        <f>IFERROR(VLOOKUP($C9,tValstis[[Valsts vai teritorija]:[Dienas naudas (kompensācijas par papildu izdevumiem) norma (euro)]],2,FALSE),"")</f>
        <v/>
      </c>
      <c r="G9" s="70" t="str">
        <f t="shared" ref="G9:G29" si="4">IF($D9="","",$F9*$D9)</f>
        <v/>
      </c>
      <c r="H9" s="67" t="str">
        <f>IFERROR(VLOOKUP($C9,tValstis[[Valsts vai teritorija]:[Attiecināmā likme 70% no konkrētai valstij noteiktās viesnīcas maksas normas pēc MK Not.Nr.969 1 personai 1 dienai, summa]],5,FALSE),"")</f>
        <v/>
      </c>
      <c r="I9" s="70" t="str">
        <f t="shared" ref="I9:I29" si="5">IF(E9="","",ROUND($H9*$E9,2))</f>
        <v/>
      </c>
      <c r="J9" s="163" t="str">
        <f>IFERROR(VLOOKUP($C9,tValstis[[Valsts vai teritorija]:[Attiecināmā likme 70% no konkrētai valstij noteiktās viesnīcas maksas normas pēc MK Not.Nr.969 1 personai 1 dienai, summa]],3,FALSE),"")</f>
        <v/>
      </c>
      <c r="K9" s="70" t="str">
        <f t="shared" ref="K9:K29" si="6">IFERROR(ROUND($D9*$J9,2),"")</f>
        <v/>
      </c>
      <c r="L9" s="66"/>
      <c r="M9" s="66"/>
      <c r="N9" s="21"/>
      <c r="O9" s="164" t="str">
        <f>IFERROR(VLOOKUP($N9,Dati!$B$10:$D$16,3,1),"")</f>
        <v/>
      </c>
      <c r="P9" s="68" t="str">
        <f t="shared" si="0"/>
        <v/>
      </c>
      <c r="Q9" s="70" t="str">
        <f t="shared" si="1"/>
        <v/>
      </c>
      <c r="R9" s="21"/>
      <c r="S9" s="68" t="str">
        <f t="shared" si="2"/>
        <v/>
      </c>
      <c r="T9" s="69" t="str">
        <f>IF(F9="","",SUM(G9,I9,K9,O9,Q9,S9))</f>
        <v/>
      </c>
      <c r="U9" s="22"/>
      <c r="V9" s="70" t="str">
        <f t="shared" ref="V9:V29" si="7">IFERROR(IF(U9=0,"",$U9*$T9),"")</f>
        <v/>
      </c>
    </row>
    <row r="10" spans="1:24" x14ac:dyDescent="0.25">
      <c r="A10" s="18">
        <f t="shared" si="3"/>
        <v>3</v>
      </c>
      <c r="B10" s="20"/>
      <c r="C10" s="20"/>
      <c r="D10" s="21"/>
      <c r="E10" s="21"/>
      <c r="F10" s="67" t="str">
        <f>IFERROR(VLOOKUP($C10,tValstis[[Valsts vai teritorija]:[Dienas naudas (kompensācijas par papildu izdevumiem) norma (euro)]],2,FALSE),"")</f>
        <v/>
      </c>
      <c r="G10" s="70" t="str">
        <f t="shared" si="4"/>
        <v/>
      </c>
      <c r="H10" s="67" t="str">
        <f>IFERROR(VLOOKUP($C10,tValstis[[Valsts vai teritorija]:[Attiecināmā likme 70% no konkrētai valstij noteiktās viesnīcas maksas normas pēc MK Not.Nr.969 1 personai 1 dienai, summa]],5,FALSE),"")</f>
        <v/>
      </c>
      <c r="I10" s="70" t="str">
        <f t="shared" si="5"/>
        <v/>
      </c>
      <c r="J10" s="163" t="str">
        <f>IFERROR(VLOOKUP($C10,tValstis[[Valsts vai teritorija]:[Attiecināmā likme 70% no konkrētai valstij noteiktās viesnīcas maksas normas pēc MK Not.Nr.969 1 personai 1 dienai, summa]],3,FALSE),"")</f>
        <v/>
      </c>
      <c r="K10" s="70" t="str">
        <f t="shared" si="6"/>
        <v/>
      </c>
      <c r="L10" s="66"/>
      <c r="M10" s="66"/>
      <c r="N10" s="21"/>
      <c r="O10" s="164" t="str">
        <f>IFERROR(VLOOKUP($N10,Dati!$B$10:$D$16,3,1),"")</f>
        <v/>
      </c>
      <c r="P10" s="68" t="str">
        <f t="shared" si="0"/>
        <v/>
      </c>
      <c r="Q10" s="70" t="str">
        <f t="shared" si="1"/>
        <v/>
      </c>
      <c r="R10" s="21"/>
      <c r="S10" s="68" t="str">
        <f t="shared" si="2"/>
        <v/>
      </c>
      <c r="T10" s="69" t="str">
        <f t="shared" ref="T10:T29" si="8">IF(F10="","",SUM(G10,I10,K10,O10,Q10,S10))</f>
        <v/>
      </c>
      <c r="U10" s="22"/>
      <c r="V10" s="70" t="str">
        <f t="shared" si="7"/>
        <v/>
      </c>
    </row>
    <row r="11" spans="1:24" x14ac:dyDescent="0.25">
      <c r="A11" s="18">
        <f t="shared" si="3"/>
        <v>4</v>
      </c>
      <c r="B11" s="20"/>
      <c r="C11" s="20"/>
      <c r="D11" s="21"/>
      <c r="E11" s="21"/>
      <c r="F11" s="67" t="str">
        <f>IFERROR(VLOOKUP($C11,tValstis[[Valsts vai teritorija]:[Dienas naudas (kompensācijas par papildu izdevumiem) norma (euro)]],2,FALSE),"")</f>
        <v/>
      </c>
      <c r="G11" s="70" t="str">
        <f t="shared" si="4"/>
        <v/>
      </c>
      <c r="H11" s="67" t="str">
        <f>IFERROR(VLOOKUP($C11,tValstis[[Valsts vai teritorija]:[Attiecināmā likme 70% no konkrētai valstij noteiktās viesnīcas maksas normas pēc MK Not.Nr.969 1 personai 1 dienai, summa]],5,FALSE),"")</f>
        <v/>
      </c>
      <c r="I11" s="70" t="str">
        <f t="shared" si="5"/>
        <v/>
      </c>
      <c r="J11" s="163" t="str">
        <f>IFERROR(VLOOKUP($C11,tValstis[[Valsts vai teritorija]:[Attiecināmā likme 70% no konkrētai valstij noteiktās viesnīcas maksas normas pēc MK Not.Nr.969 1 personai 1 dienai, summa]],3,FALSE),"")</f>
        <v/>
      </c>
      <c r="K11" s="70" t="str">
        <f t="shared" si="6"/>
        <v/>
      </c>
      <c r="L11" s="66"/>
      <c r="M11" s="66"/>
      <c r="N11" s="21"/>
      <c r="O11" s="164" t="str">
        <f>IFERROR(VLOOKUP($N11,Dati!$B$10:$D$16,3,1),"")</f>
        <v/>
      </c>
      <c r="P11" s="68" t="str">
        <f t="shared" si="0"/>
        <v/>
      </c>
      <c r="Q11" s="70" t="str">
        <f t="shared" si="1"/>
        <v/>
      </c>
      <c r="R11" s="21"/>
      <c r="S11" s="68" t="str">
        <f t="shared" si="2"/>
        <v/>
      </c>
      <c r="T11" s="69" t="str">
        <f t="shared" si="8"/>
        <v/>
      </c>
      <c r="U11" s="22"/>
      <c r="V11" s="70" t="str">
        <f t="shared" si="7"/>
        <v/>
      </c>
    </row>
    <row r="12" spans="1:24" x14ac:dyDescent="0.25">
      <c r="A12" s="18">
        <f t="shared" si="3"/>
        <v>5</v>
      </c>
      <c r="B12" s="20"/>
      <c r="C12" s="20"/>
      <c r="D12" s="21"/>
      <c r="E12" s="21"/>
      <c r="F12" s="67" t="str">
        <f>IFERROR(VLOOKUP($C12,tValstis[[Valsts vai teritorija]:[Dienas naudas (kompensācijas par papildu izdevumiem) norma (euro)]],2,FALSE),"")</f>
        <v/>
      </c>
      <c r="G12" s="70" t="str">
        <f t="shared" si="4"/>
        <v/>
      </c>
      <c r="H12" s="67" t="str">
        <f>IFERROR(VLOOKUP($C12,tValstis[[Valsts vai teritorija]:[Attiecināmā likme 70% no konkrētai valstij noteiktās viesnīcas maksas normas pēc MK Not.Nr.969 1 personai 1 dienai, summa]],5,FALSE),"")</f>
        <v/>
      </c>
      <c r="I12" s="70" t="str">
        <f t="shared" si="5"/>
        <v/>
      </c>
      <c r="J12" s="163" t="str">
        <f>IFERROR(VLOOKUP($C12,tValstis[[Valsts vai teritorija]:[Attiecināmā likme 70% no konkrētai valstij noteiktās viesnīcas maksas normas pēc MK Not.Nr.969 1 personai 1 dienai, summa]],3,FALSE),"")</f>
        <v/>
      </c>
      <c r="K12" s="70" t="str">
        <f t="shared" si="6"/>
        <v/>
      </c>
      <c r="L12" s="66"/>
      <c r="M12" s="66"/>
      <c r="N12" s="21"/>
      <c r="O12" s="164" t="str">
        <f>IFERROR(VLOOKUP($N12,Dati!$B$10:$D$16,3,1),"")</f>
        <v/>
      </c>
      <c r="P12" s="68" t="str">
        <f t="shared" si="0"/>
        <v/>
      </c>
      <c r="Q12" s="70" t="str">
        <f t="shared" si="1"/>
        <v/>
      </c>
      <c r="R12" s="21"/>
      <c r="S12" s="68" t="str">
        <f t="shared" si="2"/>
        <v/>
      </c>
      <c r="T12" s="69" t="str">
        <f t="shared" si="8"/>
        <v/>
      </c>
      <c r="U12" s="22"/>
      <c r="V12" s="70" t="str">
        <f t="shared" si="7"/>
        <v/>
      </c>
    </row>
    <row r="13" spans="1:24" x14ac:dyDescent="0.25">
      <c r="A13" s="18">
        <f t="shared" si="3"/>
        <v>6</v>
      </c>
      <c r="B13" s="20"/>
      <c r="C13" s="20"/>
      <c r="D13" s="21"/>
      <c r="E13" s="21"/>
      <c r="F13" s="67" t="str">
        <f>IFERROR(VLOOKUP($C13,tValstis[[Valsts vai teritorija]:[Dienas naudas (kompensācijas par papildu izdevumiem) norma (euro)]],2,FALSE),"")</f>
        <v/>
      </c>
      <c r="G13" s="70" t="str">
        <f t="shared" si="4"/>
        <v/>
      </c>
      <c r="H13" s="67" t="str">
        <f>IFERROR(VLOOKUP($C13,tValstis[[Valsts vai teritorija]:[Attiecināmā likme 70% no konkrētai valstij noteiktās viesnīcas maksas normas pēc MK Not.Nr.969 1 personai 1 dienai, summa]],5,FALSE),"")</f>
        <v/>
      </c>
      <c r="I13" s="70" t="str">
        <f t="shared" si="5"/>
        <v/>
      </c>
      <c r="J13" s="163" t="str">
        <f>IFERROR(VLOOKUP($C13,tValstis[[Valsts vai teritorija]:[Attiecināmā likme 70% no konkrētai valstij noteiktās viesnīcas maksas normas pēc MK Not.Nr.969 1 personai 1 dienai, summa]],3,FALSE),"")</f>
        <v/>
      </c>
      <c r="K13" s="70" t="str">
        <f t="shared" si="6"/>
        <v/>
      </c>
      <c r="L13" s="66"/>
      <c r="M13" s="66"/>
      <c r="N13" s="21"/>
      <c r="O13" s="164" t="str">
        <f>IFERROR(VLOOKUP($N13,Dati!$B$10:$D$16,3,1),"")</f>
        <v/>
      </c>
      <c r="P13" s="68" t="str">
        <f t="shared" si="0"/>
        <v/>
      </c>
      <c r="Q13" s="70" t="str">
        <f t="shared" si="1"/>
        <v/>
      </c>
      <c r="R13" s="21"/>
      <c r="S13" s="68" t="str">
        <f t="shared" si="2"/>
        <v/>
      </c>
      <c r="T13" s="69" t="str">
        <f t="shared" si="8"/>
        <v/>
      </c>
      <c r="U13" s="22"/>
      <c r="V13" s="70" t="str">
        <f t="shared" si="7"/>
        <v/>
      </c>
    </row>
    <row r="14" spans="1:24" x14ac:dyDescent="0.25">
      <c r="A14" s="18">
        <f t="shared" si="3"/>
        <v>7</v>
      </c>
      <c r="B14" s="20"/>
      <c r="C14" s="20"/>
      <c r="D14" s="21"/>
      <c r="E14" s="21"/>
      <c r="F14" s="67" t="str">
        <f>IFERROR(VLOOKUP($C14,tValstis[[Valsts vai teritorija]:[Dienas naudas (kompensācijas par papildu izdevumiem) norma (euro)]],2,FALSE),"")</f>
        <v/>
      </c>
      <c r="G14" s="70" t="str">
        <f t="shared" si="4"/>
        <v/>
      </c>
      <c r="H14" s="67" t="str">
        <f>IFERROR(VLOOKUP($C14,tValstis[[Valsts vai teritorija]:[Attiecināmā likme 70% no konkrētai valstij noteiktās viesnīcas maksas normas pēc MK Not.Nr.969 1 personai 1 dienai, summa]],5,FALSE),"")</f>
        <v/>
      </c>
      <c r="I14" s="70" t="str">
        <f t="shared" si="5"/>
        <v/>
      </c>
      <c r="J14" s="163" t="str">
        <f>IFERROR(VLOOKUP($C14,tValstis[[Valsts vai teritorija]:[Attiecināmā likme 70% no konkrētai valstij noteiktās viesnīcas maksas normas pēc MK Not.Nr.969 1 personai 1 dienai, summa]],3,FALSE),"")</f>
        <v/>
      </c>
      <c r="K14" s="70" t="str">
        <f t="shared" si="6"/>
        <v/>
      </c>
      <c r="L14" s="66"/>
      <c r="M14" s="66"/>
      <c r="N14" s="21"/>
      <c r="O14" s="164" t="str">
        <f>IFERROR(VLOOKUP($N14,Dati!$B$10:$D$16,3,1),"")</f>
        <v/>
      </c>
      <c r="P14" s="68" t="str">
        <f t="shared" si="0"/>
        <v/>
      </c>
      <c r="Q14" s="70" t="str">
        <f t="shared" si="1"/>
        <v/>
      </c>
      <c r="R14" s="21"/>
      <c r="S14" s="68" t="str">
        <f t="shared" si="2"/>
        <v/>
      </c>
      <c r="T14" s="69" t="str">
        <f t="shared" si="8"/>
        <v/>
      </c>
      <c r="U14" s="22"/>
      <c r="V14" s="70" t="str">
        <f t="shared" si="7"/>
        <v/>
      </c>
    </row>
    <row r="15" spans="1:24" x14ac:dyDescent="0.25">
      <c r="A15" s="18">
        <f t="shared" si="3"/>
        <v>8</v>
      </c>
      <c r="B15" s="20"/>
      <c r="C15" s="20"/>
      <c r="D15" s="21"/>
      <c r="E15" s="21"/>
      <c r="F15" s="67" t="str">
        <f>IFERROR(VLOOKUP($C15,tValstis[[Valsts vai teritorija]:[Dienas naudas (kompensācijas par papildu izdevumiem) norma (euro)]],2,FALSE),"")</f>
        <v/>
      </c>
      <c r="G15" s="70" t="str">
        <f t="shared" si="4"/>
        <v/>
      </c>
      <c r="H15" s="67" t="str">
        <f>IFERROR(VLOOKUP($C15,tValstis[[Valsts vai teritorija]:[Attiecināmā likme 70% no konkrētai valstij noteiktās viesnīcas maksas normas pēc MK Not.Nr.969 1 personai 1 dienai, summa]],5,FALSE),"")</f>
        <v/>
      </c>
      <c r="I15" s="70" t="str">
        <f t="shared" si="5"/>
        <v/>
      </c>
      <c r="J15" s="163" t="str">
        <f>IFERROR(VLOOKUP($C15,tValstis[[Valsts vai teritorija]:[Attiecināmā likme 70% no konkrētai valstij noteiktās viesnīcas maksas normas pēc MK Not.Nr.969 1 personai 1 dienai, summa]],3,FALSE),"")</f>
        <v/>
      </c>
      <c r="K15" s="70" t="str">
        <f t="shared" si="6"/>
        <v/>
      </c>
      <c r="L15" s="66"/>
      <c r="M15" s="66"/>
      <c r="N15" s="21"/>
      <c r="O15" s="164" t="str">
        <f>IFERROR(VLOOKUP($N15,Dati!$B$10:$D$16,3,1),"")</f>
        <v/>
      </c>
      <c r="P15" s="68" t="str">
        <f t="shared" si="0"/>
        <v/>
      </c>
      <c r="Q15" s="70" t="str">
        <f t="shared" si="1"/>
        <v/>
      </c>
      <c r="R15" s="21"/>
      <c r="S15" s="68" t="str">
        <f t="shared" si="2"/>
        <v/>
      </c>
      <c r="T15" s="69" t="str">
        <f t="shared" si="8"/>
        <v/>
      </c>
      <c r="U15" s="22"/>
      <c r="V15" s="70" t="str">
        <f t="shared" si="7"/>
        <v/>
      </c>
    </row>
    <row r="16" spans="1:24" x14ac:dyDescent="0.25">
      <c r="A16" s="18">
        <f t="shared" si="3"/>
        <v>9</v>
      </c>
      <c r="B16" s="20"/>
      <c r="C16" s="20"/>
      <c r="D16" s="21"/>
      <c r="E16" s="21"/>
      <c r="F16" s="67" t="str">
        <f>IFERROR(VLOOKUP($C16,tValstis[[Valsts vai teritorija]:[Dienas naudas (kompensācijas par papildu izdevumiem) norma (euro)]],2,FALSE),"")</f>
        <v/>
      </c>
      <c r="G16" s="70" t="str">
        <f t="shared" si="4"/>
        <v/>
      </c>
      <c r="H16" s="67" t="str">
        <f>IFERROR(VLOOKUP($C16,tValstis[[Valsts vai teritorija]:[Attiecināmā likme 70% no konkrētai valstij noteiktās viesnīcas maksas normas pēc MK Not.Nr.969 1 personai 1 dienai, summa]],5,FALSE),"")</f>
        <v/>
      </c>
      <c r="I16" s="70" t="str">
        <f t="shared" si="5"/>
        <v/>
      </c>
      <c r="J16" s="163" t="str">
        <f>IFERROR(VLOOKUP($C16,tValstis[[Valsts vai teritorija]:[Attiecināmā likme 70% no konkrētai valstij noteiktās viesnīcas maksas normas pēc MK Not.Nr.969 1 personai 1 dienai, summa]],3,FALSE),"")</f>
        <v/>
      </c>
      <c r="K16" s="70" t="str">
        <f t="shared" si="6"/>
        <v/>
      </c>
      <c r="L16" s="66"/>
      <c r="M16" s="66"/>
      <c r="N16" s="21"/>
      <c r="O16" s="164" t="str">
        <f>IFERROR(VLOOKUP($N16,Dati!$B$10:$D$16,3,1),"")</f>
        <v/>
      </c>
      <c r="P16" s="68" t="str">
        <f t="shared" si="0"/>
        <v/>
      </c>
      <c r="Q16" s="70" t="str">
        <f t="shared" si="1"/>
        <v/>
      </c>
      <c r="R16" s="21"/>
      <c r="S16" s="68" t="str">
        <f t="shared" si="2"/>
        <v/>
      </c>
      <c r="T16" s="69" t="str">
        <f t="shared" si="8"/>
        <v/>
      </c>
      <c r="U16" s="22"/>
      <c r="V16" s="70" t="str">
        <f t="shared" si="7"/>
        <v/>
      </c>
    </row>
    <row r="17" spans="1:24" x14ac:dyDescent="0.25">
      <c r="A17" s="18">
        <f t="shared" si="3"/>
        <v>10</v>
      </c>
      <c r="B17" s="20"/>
      <c r="C17" s="20"/>
      <c r="D17" s="21"/>
      <c r="E17" s="21"/>
      <c r="F17" s="67" t="str">
        <f>IFERROR(VLOOKUP($C17,tValstis[[Valsts vai teritorija]:[Dienas naudas (kompensācijas par papildu izdevumiem) norma (euro)]],2,FALSE),"")</f>
        <v/>
      </c>
      <c r="G17" s="70" t="str">
        <f t="shared" si="4"/>
        <v/>
      </c>
      <c r="H17" s="67" t="str">
        <f>IFERROR(VLOOKUP($C17,tValstis[[Valsts vai teritorija]:[Attiecināmā likme 70% no konkrētai valstij noteiktās viesnīcas maksas normas pēc MK Not.Nr.969 1 personai 1 dienai, summa]],5,FALSE),"")</f>
        <v/>
      </c>
      <c r="I17" s="70" t="str">
        <f t="shared" si="5"/>
        <v/>
      </c>
      <c r="J17" s="163" t="str">
        <f>IFERROR(VLOOKUP($C17,tValstis[[Valsts vai teritorija]:[Attiecināmā likme 70% no konkrētai valstij noteiktās viesnīcas maksas normas pēc MK Not.Nr.969 1 personai 1 dienai, summa]],3,FALSE),"")</f>
        <v/>
      </c>
      <c r="K17" s="70" t="str">
        <f t="shared" si="6"/>
        <v/>
      </c>
      <c r="L17" s="66"/>
      <c r="M17" s="66"/>
      <c r="N17" s="21"/>
      <c r="O17" s="164" t="str">
        <f>IFERROR(VLOOKUP($N17,Dati!$B$10:$D$16,3,1),"")</f>
        <v/>
      </c>
      <c r="P17" s="68" t="str">
        <f t="shared" si="0"/>
        <v/>
      </c>
      <c r="Q17" s="70" t="str">
        <f t="shared" si="1"/>
        <v/>
      </c>
      <c r="R17" s="21"/>
      <c r="S17" s="68" t="str">
        <f t="shared" si="2"/>
        <v/>
      </c>
      <c r="T17" s="69" t="str">
        <f t="shared" si="8"/>
        <v/>
      </c>
      <c r="U17" s="22"/>
      <c r="V17" s="70" t="str">
        <f t="shared" si="7"/>
        <v/>
      </c>
    </row>
    <row r="18" spans="1:24" x14ac:dyDescent="0.25">
      <c r="A18" s="18">
        <f t="shared" si="3"/>
        <v>11</v>
      </c>
      <c r="B18" s="20"/>
      <c r="C18" s="20"/>
      <c r="D18" s="21"/>
      <c r="E18" s="21"/>
      <c r="F18" s="67" t="str">
        <f>IFERROR(VLOOKUP($C18,tValstis[[Valsts vai teritorija]:[Dienas naudas (kompensācijas par papildu izdevumiem) norma (euro)]],2,FALSE),"")</f>
        <v/>
      </c>
      <c r="G18" s="70" t="str">
        <f t="shared" si="4"/>
        <v/>
      </c>
      <c r="H18" s="67" t="str">
        <f>IFERROR(VLOOKUP($C18,tValstis[[Valsts vai teritorija]:[Attiecināmā likme 70% no konkrētai valstij noteiktās viesnīcas maksas normas pēc MK Not.Nr.969 1 personai 1 dienai, summa]],5,FALSE),"")</f>
        <v/>
      </c>
      <c r="I18" s="70" t="str">
        <f t="shared" si="5"/>
        <v/>
      </c>
      <c r="J18" s="163" t="str">
        <f>IFERROR(VLOOKUP($C18,tValstis[[Valsts vai teritorija]:[Attiecināmā likme 70% no konkrētai valstij noteiktās viesnīcas maksas normas pēc MK Not.Nr.969 1 personai 1 dienai, summa]],3,FALSE),"")</f>
        <v/>
      </c>
      <c r="K18" s="70" t="str">
        <f t="shared" si="6"/>
        <v/>
      </c>
      <c r="L18" s="66"/>
      <c r="M18" s="66"/>
      <c r="N18" s="21"/>
      <c r="O18" s="164" t="str">
        <f>IFERROR(VLOOKUP($N18,Dati!$B$10:$D$16,3,1),"")</f>
        <v/>
      </c>
      <c r="P18" s="68" t="str">
        <f t="shared" si="0"/>
        <v/>
      </c>
      <c r="Q18" s="70" t="str">
        <f t="shared" si="1"/>
        <v/>
      </c>
      <c r="R18" s="21"/>
      <c r="S18" s="68" t="str">
        <f t="shared" si="2"/>
        <v/>
      </c>
      <c r="T18" s="69" t="str">
        <f t="shared" si="8"/>
        <v/>
      </c>
      <c r="U18" s="22"/>
      <c r="V18" s="70" t="str">
        <f t="shared" si="7"/>
        <v/>
      </c>
    </row>
    <row r="19" spans="1:24" x14ac:dyDescent="0.25">
      <c r="A19" s="18">
        <f t="shared" si="3"/>
        <v>12</v>
      </c>
      <c r="B19" s="20"/>
      <c r="C19" s="20"/>
      <c r="D19" s="21"/>
      <c r="E19" s="21"/>
      <c r="F19" s="67" t="str">
        <f>IFERROR(VLOOKUP($C19,tValstis[[Valsts vai teritorija]:[Dienas naudas (kompensācijas par papildu izdevumiem) norma (euro)]],2,FALSE),"")</f>
        <v/>
      </c>
      <c r="G19" s="70" t="str">
        <f t="shared" si="4"/>
        <v/>
      </c>
      <c r="H19" s="67" t="str">
        <f>IFERROR(VLOOKUP($C19,tValstis[[Valsts vai teritorija]:[Attiecināmā likme 70% no konkrētai valstij noteiktās viesnīcas maksas normas pēc MK Not.Nr.969 1 personai 1 dienai, summa]],5,FALSE),"")</f>
        <v/>
      </c>
      <c r="I19" s="70" t="str">
        <f t="shared" si="5"/>
        <v/>
      </c>
      <c r="J19" s="163" t="str">
        <f>IFERROR(VLOOKUP($C19,tValstis[[Valsts vai teritorija]:[Attiecināmā likme 70% no konkrētai valstij noteiktās viesnīcas maksas normas pēc MK Not.Nr.969 1 personai 1 dienai, summa]],3,FALSE),"")</f>
        <v/>
      </c>
      <c r="K19" s="70" t="str">
        <f t="shared" si="6"/>
        <v/>
      </c>
      <c r="L19" s="66"/>
      <c r="M19" s="66"/>
      <c r="N19" s="21"/>
      <c r="O19" s="164" t="str">
        <f>IFERROR(VLOOKUP($N19,Dati!$B$10:$D$16,3,1),"")</f>
        <v/>
      </c>
      <c r="P19" s="68" t="str">
        <f t="shared" si="0"/>
        <v/>
      </c>
      <c r="Q19" s="70" t="str">
        <f t="shared" si="1"/>
        <v/>
      </c>
      <c r="R19" s="21"/>
      <c r="S19" s="68" t="str">
        <f t="shared" si="2"/>
        <v/>
      </c>
      <c r="T19" s="69" t="str">
        <f t="shared" si="8"/>
        <v/>
      </c>
      <c r="U19" s="22"/>
      <c r="V19" s="70" t="str">
        <f t="shared" si="7"/>
        <v/>
      </c>
    </row>
    <row r="20" spans="1:24" x14ac:dyDescent="0.25">
      <c r="A20" s="18">
        <f t="shared" si="3"/>
        <v>13</v>
      </c>
      <c r="B20" s="20"/>
      <c r="C20" s="20"/>
      <c r="D20" s="21"/>
      <c r="E20" s="21"/>
      <c r="F20" s="67" t="str">
        <f>IFERROR(VLOOKUP($C20,tValstis[[Valsts vai teritorija]:[Dienas naudas (kompensācijas par papildu izdevumiem) norma (euro)]],2,FALSE),"")</f>
        <v/>
      </c>
      <c r="G20" s="70" t="str">
        <f t="shared" si="4"/>
        <v/>
      </c>
      <c r="H20" s="67" t="str">
        <f>IFERROR(VLOOKUP($C20,tValstis[[Valsts vai teritorija]:[Attiecināmā likme 70% no konkrētai valstij noteiktās viesnīcas maksas normas pēc MK Not.Nr.969 1 personai 1 dienai, summa]],5,FALSE),"")</f>
        <v/>
      </c>
      <c r="I20" s="70" t="str">
        <f t="shared" si="5"/>
        <v/>
      </c>
      <c r="J20" s="163" t="str">
        <f>IFERROR(VLOOKUP($C20,tValstis[[Valsts vai teritorija]:[Attiecināmā likme 70% no konkrētai valstij noteiktās viesnīcas maksas normas pēc MK Not.Nr.969 1 personai 1 dienai, summa]],3,FALSE),"")</f>
        <v/>
      </c>
      <c r="K20" s="70" t="str">
        <f t="shared" si="6"/>
        <v/>
      </c>
      <c r="L20" s="66"/>
      <c r="M20" s="66"/>
      <c r="N20" s="21"/>
      <c r="O20" s="164" t="str">
        <f>IFERROR(VLOOKUP($N20,Dati!$B$10:$D$16,3,1),"")</f>
        <v/>
      </c>
      <c r="P20" s="68" t="str">
        <f t="shared" si="0"/>
        <v/>
      </c>
      <c r="Q20" s="70" t="str">
        <f t="shared" si="1"/>
        <v/>
      </c>
      <c r="R20" s="21"/>
      <c r="S20" s="68" t="str">
        <f t="shared" si="2"/>
        <v/>
      </c>
      <c r="T20" s="69" t="str">
        <f t="shared" si="8"/>
        <v/>
      </c>
      <c r="U20" s="22"/>
      <c r="V20" s="70" t="str">
        <f t="shared" si="7"/>
        <v/>
      </c>
    </row>
    <row r="21" spans="1:24" x14ac:dyDescent="0.25">
      <c r="A21" s="18">
        <f t="shared" si="3"/>
        <v>14</v>
      </c>
      <c r="B21" s="20"/>
      <c r="C21" s="20"/>
      <c r="D21" s="21"/>
      <c r="E21" s="21"/>
      <c r="F21" s="67" t="str">
        <f>IFERROR(VLOOKUP($C21,tValstis[[Valsts vai teritorija]:[Dienas naudas (kompensācijas par papildu izdevumiem) norma (euro)]],2,FALSE),"")</f>
        <v/>
      </c>
      <c r="G21" s="70" t="str">
        <f t="shared" si="4"/>
        <v/>
      </c>
      <c r="H21" s="67" t="str">
        <f>IFERROR(VLOOKUP($C21,tValstis[[Valsts vai teritorija]:[Attiecināmā likme 70% no konkrētai valstij noteiktās viesnīcas maksas normas pēc MK Not.Nr.969 1 personai 1 dienai, summa]],5,FALSE),"")</f>
        <v/>
      </c>
      <c r="I21" s="70" t="str">
        <f t="shared" si="5"/>
        <v/>
      </c>
      <c r="J21" s="163" t="str">
        <f>IFERROR(VLOOKUP($C21,tValstis[[Valsts vai teritorija]:[Attiecināmā likme 70% no konkrētai valstij noteiktās viesnīcas maksas normas pēc MK Not.Nr.969 1 personai 1 dienai, summa]],3,FALSE),"")</f>
        <v/>
      </c>
      <c r="K21" s="70" t="str">
        <f t="shared" si="6"/>
        <v/>
      </c>
      <c r="L21" s="66"/>
      <c r="M21" s="66"/>
      <c r="N21" s="21"/>
      <c r="O21" s="164" t="str">
        <f>IFERROR(VLOOKUP($N21,Dati!$B$10:$D$16,3,1),"")</f>
        <v/>
      </c>
      <c r="P21" s="68" t="str">
        <f t="shared" si="0"/>
        <v/>
      </c>
      <c r="Q21" s="70" t="str">
        <f t="shared" si="1"/>
        <v/>
      </c>
      <c r="R21" s="21"/>
      <c r="S21" s="68" t="str">
        <f t="shared" si="2"/>
        <v/>
      </c>
      <c r="T21" s="69" t="str">
        <f t="shared" si="8"/>
        <v/>
      </c>
      <c r="U21" s="22"/>
      <c r="V21" s="70" t="str">
        <f t="shared" si="7"/>
        <v/>
      </c>
    </row>
    <row r="22" spans="1:24" x14ac:dyDescent="0.25">
      <c r="A22" s="18">
        <f t="shared" si="3"/>
        <v>15</v>
      </c>
      <c r="B22" s="20"/>
      <c r="C22" s="20"/>
      <c r="D22" s="21"/>
      <c r="E22" s="21"/>
      <c r="F22" s="67" t="str">
        <f>IFERROR(VLOOKUP($C22,tValstis[[Valsts vai teritorija]:[Dienas naudas (kompensācijas par papildu izdevumiem) norma (euro)]],2,FALSE),"")</f>
        <v/>
      </c>
      <c r="G22" s="70" t="str">
        <f t="shared" si="4"/>
        <v/>
      </c>
      <c r="H22" s="67" t="str">
        <f>IFERROR(VLOOKUP($C22,tValstis[[Valsts vai teritorija]:[Attiecināmā likme 70% no konkrētai valstij noteiktās viesnīcas maksas normas pēc MK Not.Nr.969 1 personai 1 dienai, summa]],5,FALSE),"")</f>
        <v/>
      </c>
      <c r="I22" s="70" t="str">
        <f t="shared" si="5"/>
        <v/>
      </c>
      <c r="J22" s="163" t="str">
        <f>IFERROR(VLOOKUP($C22,tValstis[[Valsts vai teritorija]:[Attiecināmā likme 70% no konkrētai valstij noteiktās viesnīcas maksas normas pēc MK Not.Nr.969 1 personai 1 dienai, summa]],3,FALSE),"")</f>
        <v/>
      </c>
      <c r="K22" s="70" t="str">
        <f t="shared" si="6"/>
        <v/>
      </c>
      <c r="L22" s="66"/>
      <c r="M22" s="66"/>
      <c r="N22" s="21"/>
      <c r="O22" s="164" t="str">
        <f>IFERROR(VLOOKUP($N22,Dati!$B$10:$D$16,3,1),"")</f>
        <v/>
      </c>
      <c r="P22" s="68" t="str">
        <f t="shared" si="0"/>
        <v/>
      </c>
      <c r="Q22" s="70" t="str">
        <f t="shared" si="1"/>
        <v/>
      </c>
      <c r="R22" s="21"/>
      <c r="S22" s="68" t="str">
        <f t="shared" si="2"/>
        <v/>
      </c>
      <c r="T22" s="69" t="str">
        <f t="shared" si="8"/>
        <v/>
      </c>
      <c r="U22" s="22"/>
      <c r="V22" s="70" t="str">
        <f t="shared" si="7"/>
        <v/>
      </c>
    </row>
    <row r="23" spans="1:24" x14ac:dyDescent="0.25">
      <c r="A23" s="18">
        <f t="shared" si="3"/>
        <v>16</v>
      </c>
      <c r="B23" s="20"/>
      <c r="C23" s="20"/>
      <c r="D23" s="21"/>
      <c r="E23" s="21"/>
      <c r="F23" s="67" t="str">
        <f>IFERROR(VLOOKUP($C23,tValstis[[Valsts vai teritorija]:[Dienas naudas (kompensācijas par papildu izdevumiem) norma (euro)]],2,FALSE),"")</f>
        <v/>
      </c>
      <c r="G23" s="70" t="str">
        <f t="shared" si="4"/>
        <v/>
      </c>
      <c r="H23" s="67" t="str">
        <f>IFERROR(VLOOKUP($C23,tValstis[[Valsts vai teritorija]:[Attiecināmā likme 70% no konkrētai valstij noteiktās viesnīcas maksas normas pēc MK Not.Nr.969 1 personai 1 dienai, summa]],5,FALSE),"")</f>
        <v/>
      </c>
      <c r="I23" s="70" t="str">
        <f t="shared" si="5"/>
        <v/>
      </c>
      <c r="J23" s="163" t="str">
        <f>IFERROR(VLOOKUP($C23,tValstis[[Valsts vai teritorija]:[Attiecināmā likme 70% no konkrētai valstij noteiktās viesnīcas maksas normas pēc MK Not.Nr.969 1 personai 1 dienai, summa]],3,FALSE),"")</f>
        <v/>
      </c>
      <c r="K23" s="70" t="str">
        <f t="shared" si="6"/>
        <v/>
      </c>
      <c r="L23" s="66"/>
      <c r="M23" s="66"/>
      <c r="N23" s="21"/>
      <c r="O23" s="164" t="str">
        <f>IFERROR(VLOOKUP($N23,Dati!$B$10:$D$16,3,1),"")</f>
        <v/>
      </c>
      <c r="P23" s="68" t="str">
        <f t="shared" si="0"/>
        <v/>
      </c>
      <c r="Q23" s="70" t="str">
        <f t="shared" si="1"/>
        <v/>
      </c>
      <c r="R23" s="21"/>
      <c r="S23" s="68" t="str">
        <f t="shared" si="2"/>
        <v/>
      </c>
      <c r="T23" s="69" t="str">
        <f t="shared" si="8"/>
        <v/>
      </c>
      <c r="U23" s="22"/>
      <c r="V23" s="70" t="str">
        <f t="shared" si="7"/>
        <v/>
      </c>
    </row>
    <row r="24" spans="1:24" x14ac:dyDescent="0.25">
      <c r="A24" s="18">
        <f t="shared" si="3"/>
        <v>17</v>
      </c>
      <c r="B24" s="20"/>
      <c r="C24" s="20"/>
      <c r="D24" s="21"/>
      <c r="E24" s="21"/>
      <c r="F24" s="67" t="str">
        <f>IFERROR(VLOOKUP($C24,tValstis[[Valsts vai teritorija]:[Dienas naudas (kompensācijas par papildu izdevumiem) norma (euro)]],2,FALSE),"")</f>
        <v/>
      </c>
      <c r="G24" s="70" t="str">
        <f t="shared" si="4"/>
        <v/>
      </c>
      <c r="H24" s="67" t="str">
        <f>IFERROR(VLOOKUP($C24,tValstis[[Valsts vai teritorija]:[Attiecināmā likme 70% no konkrētai valstij noteiktās viesnīcas maksas normas pēc MK Not.Nr.969 1 personai 1 dienai, summa]],5,FALSE),"")</f>
        <v/>
      </c>
      <c r="I24" s="70" t="str">
        <f t="shared" si="5"/>
        <v/>
      </c>
      <c r="J24" s="163" t="str">
        <f>IFERROR(VLOOKUP($C24,tValstis[[Valsts vai teritorija]:[Attiecināmā likme 70% no konkrētai valstij noteiktās viesnīcas maksas normas pēc MK Not.Nr.969 1 personai 1 dienai, summa]],3,FALSE),"")</f>
        <v/>
      </c>
      <c r="K24" s="70" t="str">
        <f t="shared" si="6"/>
        <v/>
      </c>
      <c r="L24" s="66"/>
      <c r="M24" s="66"/>
      <c r="N24" s="21"/>
      <c r="O24" s="164" t="str">
        <f>IFERROR(VLOOKUP($N24,Dati!$B$10:$D$16,3,1),"")</f>
        <v/>
      </c>
      <c r="P24" s="68" t="str">
        <f t="shared" si="0"/>
        <v/>
      </c>
      <c r="Q24" s="70" t="str">
        <f t="shared" si="1"/>
        <v/>
      </c>
      <c r="R24" s="21"/>
      <c r="S24" s="68" t="str">
        <f t="shared" si="2"/>
        <v/>
      </c>
      <c r="T24" s="69" t="str">
        <f t="shared" si="8"/>
        <v/>
      </c>
      <c r="U24" s="22"/>
      <c r="V24" s="70" t="str">
        <f t="shared" si="7"/>
        <v/>
      </c>
    </row>
    <row r="25" spans="1:24" x14ac:dyDescent="0.25">
      <c r="A25" s="18">
        <f t="shared" si="3"/>
        <v>18</v>
      </c>
      <c r="B25" s="20"/>
      <c r="C25" s="20"/>
      <c r="D25" s="21"/>
      <c r="E25" s="21"/>
      <c r="F25" s="67" t="str">
        <f>IFERROR(VLOOKUP($C25,tValstis[[Valsts vai teritorija]:[Dienas naudas (kompensācijas par papildu izdevumiem) norma (euro)]],2,FALSE),"")</f>
        <v/>
      </c>
      <c r="G25" s="70" t="str">
        <f t="shared" si="4"/>
        <v/>
      </c>
      <c r="H25" s="67" t="str">
        <f>IFERROR(VLOOKUP($C25,tValstis[[Valsts vai teritorija]:[Attiecināmā likme 70% no konkrētai valstij noteiktās viesnīcas maksas normas pēc MK Not.Nr.969 1 personai 1 dienai, summa]],5,FALSE),"")</f>
        <v/>
      </c>
      <c r="I25" s="70" t="str">
        <f t="shared" si="5"/>
        <v/>
      </c>
      <c r="J25" s="163" t="str">
        <f>IFERROR(VLOOKUP($C25,tValstis[[Valsts vai teritorija]:[Attiecināmā likme 70% no konkrētai valstij noteiktās viesnīcas maksas normas pēc MK Not.Nr.969 1 personai 1 dienai, summa]],3,FALSE),"")</f>
        <v/>
      </c>
      <c r="K25" s="70" t="str">
        <f t="shared" si="6"/>
        <v/>
      </c>
      <c r="L25" s="66"/>
      <c r="M25" s="66"/>
      <c r="N25" s="21"/>
      <c r="O25" s="164" t="str">
        <f>IFERROR(VLOOKUP($N25,Dati!$B$10:$D$16,3,1),"")</f>
        <v/>
      </c>
      <c r="P25" s="68" t="str">
        <f t="shared" si="0"/>
        <v/>
      </c>
      <c r="Q25" s="70" t="str">
        <f t="shared" si="1"/>
        <v/>
      </c>
      <c r="R25" s="21"/>
      <c r="S25" s="68" t="str">
        <f t="shared" si="2"/>
        <v/>
      </c>
      <c r="T25" s="69" t="str">
        <f t="shared" si="8"/>
        <v/>
      </c>
      <c r="U25" s="22"/>
      <c r="V25" s="70" t="str">
        <f t="shared" si="7"/>
        <v/>
      </c>
    </row>
    <row r="26" spans="1:24" x14ac:dyDescent="0.25">
      <c r="A26" s="18">
        <f t="shared" si="3"/>
        <v>19</v>
      </c>
      <c r="B26" s="20"/>
      <c r="C26" s="20"/>
      <c r="D26" s="21"/>
      <c r="E26" s="21"/>
      <c r="F26" s="67" t="str">
        <f>IFERROR(VLOOKUP($C26,tValstis[[Valsts vai teritorija]:[Dienas naudas (kompensācijas par papildu izdevumiem) norma (euro)]],2,FALSE),"")</f>
        <v/>
      </c>
      <c r="G26" s="70" t="str">
        <f t="shared" si="4"/>
        <v/>
      </c>
      <c r="H26" s="67" t="str">
        <f>IFERROR(VLOOKUP($C26,tValstis[[Valsts vai teritorija]:[Attiecināmā likme 70% no konkrētai valstij noteiktās viesnīcas maksas normas pēc MK Not.Nr.969 1 personai 1 dienai, summa]],5,FALSE),"")</f>
        <v/>
      </c>
      <c r="I26" s="70" t="str">
        <f t="shared" si="5"/>
        <v/>
      </c>
      <c r="J26" s="163" t="str">
        <f>IFERROR(VLOOKUP($C26,tValstis[[Valsts vai teritorija]:[Attiecināmā likme 70% no konkrētai valstij noteiktās viesnīcas maksas normas pēc MK Not.Nr.969 1 personai 1 dienai, summa]],3,FALSE),"")</f>
        <v/>
      </c>
      <c r="K26" s="70" t="str">
        <f t="shared" si="6"/>
        <v/>
      </c>
      <c r="L26" s="66"/>
      <c r="M26" s="66"/>
      <c r="N26" s="21"/>
      <c r="O26" s="164" t="str">
        <f>IFERROR(VLOOKUP($N26,Dati!$B$10:$D$16,3,1),"")</f>
        <v/>
      </c>
      <c r="P26" s="68" t="str">
        <f t="shared" si="0"/>
        <v/>
      </c>
      <c r="Q26" s="70" t="str">
        <f t="shared" si="1"/>
        <v/>
      </c>
      <c r="R26" s="21"/>
      <c r="S26" s="68" t="str">
        <f t="shared" si="2"/>
        <v/>
      </c>
      <c r="T26" s="69" t="str">
        <f t="shared" si="8"/>
        <v/>
      </c>
      <c r="U26" s="22"/>
      <c r="V26" s="70" t="str">
        <f t="shared" si="7"/>
        <v/>
      </c>
    </row>
    <row r="27" spans="1:24" x14ac:dyDescent="0.25">
      <c r="A27" s="18">
        <f t="shared" si="3"/>
        <v>20</v>
      </c>
      <c r="B27" s="20"/>
      <c r="C27" s="20"/>
      <c r="D27" s="21"/>
      <c r="E27" s="21"/>
      <c r="F27" s="67" t="str">
        <f>IFERROR(VLOOKUP($C27,tValstis[[Valsts vai teritorija]:[Dienas naudas (kompensācijas par papildu izdevumiem) norma (euro)]],2,FALSE),"")</f>
        <v/>
      </c>
      <c r="G27" s="70" t="str">
        <f t="shared" si="4"/>
        <v/>
      </c>
      <c r="H27" s="67" t="str">
        <f>IFERROR(VLOOKUP($C27,tValstis[[Valsts vai teritorija]:[Attiecināmā likme 70% no konkrētai valstij noteiktās viesnīcas maksas normas pēc MK Not.Nr.969 1 personai 1 dienai, summa]],5,FALSE),"")</f>
        <v/>
      </c>
      <c r="I27" s="70" t="str">
        <f t="shared" si="5"/>
        <v/>
      </c>
      <c r="J27" s="163" t="str">
        <f>IFERROR(VLOOKUP($C27,tValstis[[Valsts vai teritorija]:[Attiecināmā likme 70% no konkrētai valstij noteiktās viesnīcas maksas normas pēc MK Not.Nr.969 1 personai 1 dienai, summa]],3,FALSE),"")</f>
        <v/>
      </c>
      <c r="K27" s="70" t="str">
        <f t="shared" si="6"/>
        <v/>
      </c>
      <c r="L27" s="66"/>
      <c r="M27" s="66"/>
      <c r="N27" s="21"/>
      <c r="O27" s="164" t="str">
        <f>IFERROR(VLOOKUP($N27,Dati!$B$10:$D$16,3,1),"")</f>
        <v/>
      </c>
      <c r="P27" s="68" t="str">
        <f t="shared" si="0"/>
        <v/>
      </c>
      <c r="Q27" s="70" t="str">
        <f t="shared" si="1"/>
        <v/>
      </c>
      <c r="R27" s="21"/>
      <c r="S27" s="68" t="str">
        <f t="shared" si="2"/>
        <v/>
      </c>
      <c r="T27" s="69" t="str">
        <f t="shared" si="8"/>
        <v/>
      </c>
      <c r="U27" s="22"/>
      <c r="V27" s="70" t="str">
        <f t="shared" si="7"/>
        <v/>
      </c>
    </row>
    <row r="28" spans="1:24" x14ac:dyDescent="0.25">
      <c r="A28" s="18">
        <f t="shared" si="3"/>
        <v>21</v>
      </c>
      <c r="B28" s="20"/>
      <c r="C28" s="20"/>
      <c r="D28" s="21"/>
      <c r="E28" s="21"/>
      <c r="F28" s="67" t="str">
        <f>IFERROR(VLOOKUP($C28,tValstis[[Valsts vai teritorija]:[Dienas naudas (kompensācijas par papildu izdevumiem) norma (euro)]],2,FALSE),"")</f>
        <v/>
      </c>
      <c r="G28" s="70" t="str">
        <f t="shared" si="4"/>
        <v/>
      </c>
      <c r="H28" s="67" t="str">
        <f>IFERROR(VLOOKUP($C28,tValstis[[Valsts vai teritorija]:[Attiecināmā likme 70% no konkrētai valstij noteiktās viesnīcas maksas normas pēc MK Not.Nr.969 1 personai 1 dienai, summa]],5,FALSE),"")</f>
        <v/>
      </c>
      <c r="I28" s="70" t="str">
        <f t="shared" si="5"/>
        <v/>
      </c>
      <c r="J28" s="163" t="str">
        <f>IFERROR(VLOOKUP($C28,tValstis[[Valsts vai teritorija]:[Attiecināmā likme 70% no konkrētai valstij noteiktās viesnīcas maksas normas pēc MK Not.Nr.969 1 personai 1 dienai, summa]],3,FALSE),"")</f>
        <v/>
      </c>
      <c r="K28" s="70" t="str">
        <f t="shared" si="6"/>
        <v/>
      </c>
      <c r="L28" s="66"/>
      <c r="M28" s="66"/>
      <c r="N28" s="21"/>
      <c r="O28" s="164" t="str">
        <f>IFERROR(VLOOKUP($N28,Dati!$B$10:$D$16,3,1),"")</f>
        <v/>
      </c>
      <c r="P28" s="68" t="str">
        <f t="shared" si="0"/>
        <v/>
      </c>
      <c r="Q28" s="70" t="str">
        <f t="shared" si="1"/>
        <v/>
      </c>
      <c r="R28" s="21"/>
      <c r="S28" s="68" t="str">
        <f t="shared" si="2"/>
        <v/>
      </c>
      <c r="T28" s="69" t="str">
        <f t="shared" si="8"/>
        <v/>
      </c>
      <c r="U28" s="22"/>
      <c r="V28" s="70" t="str">
        <f t="shared" si="7"/>
        <v/>
      </c>
    </row>
    <row r="29" spans="1:24" x14ac:dyDescent="0.25">
      <c r="A29" s="18">
        <f t="shared" si="3"/>
        <v>22</v>
      </c>
      <c r="B29" s="20"/>
      <c r="C29" s="20"/>
      <c r="D29" s="21"/>
      <c r="E29" s="21"/>
      <c r="F29" s="67" t="str">
        <f>IFERROR(VLOOKUP($C29,tValstis[[Valsts vai teritorija]:[Dienas naudas (kompensācijas par papildu izdevumiem) norma (euro)]],2,FALSE),"")</f>
        <v/>
      </c>
      <c r="G29" s="70" t="str">
        <f t="shared" si="4"/>
        <v/>
      </c>
      <c r="H29" s="67" t="str">
        <f>IFERROR(VLOOKUP($C29,tValstis[[Valsts vai teritorija]:[Attiecināmā likme 70% no konkrētai valstij noteiktās viesnīcas maksas normas pēc MK Not.Nr.969 1 personai 1 dienai, summa]],5,FALSE),"")</f>
        <v/>
      </c>
      <c r="I29" s="70" t="str">
        <f t="shared" si="5"/>
        <v/>
      </c>
      <c r="J29" s="163" t="str">
        <f>IFERROR(VLOOKUP($C29,tValstis[[Valsts vai teritorija]:[Attiecināmā likme 70% no konkrētai valstij noteiktās viesnīcas maksas normas pēc MK Not.Nr.969 1 personai 1 dienai, summa]],3,FALSE),"")</f>
        <v/>
      </c>
      <c r="K29" s="70" t="str">
        <f t="shared" si="6"/>
        <v/>
      </c>
      <c r="L29" s="66"/>
      <c r="M29" s="66"/>
      <c r="N29" s="21"/>
      <c r="O29" s="164" t="str">
        <f>IFERROR(VLOOKUP($N29,Dati!$B$10:$D$16,3,1),"")</f>
        <v/>
      </c>
      <c r="P29" s="68" t="str">
        <f t="shared" si="0"/>
        <v/>
      </c>
      <c r="Q29" s="70" t="str">
        <f t="shared" si="1"/>
        <v/>
      </c>
      <c r="R29" s="21"/>
      <c r="S29" s="68" t="str">
        <f t="shared" si="2"/>
        <v/>
      </c>
      <c r="T29" s="69" t="str">
        <f t="shared" si="8"/>
        <v/>
      </c>
      <c r="U29" s="22"/>
      <c r="V29" s="70" t="str">
        <f t="shared" si="7"/>
        <v/>
      </c>
    </row>
    <row r="30" spans="1:24" x14ac:dyDescent="0.25">
      <c r="A30" s="188" t="s">
        <v>59</v>
      </c>
      <c r="B30" s="188"/>
      <c r="C30" s="188"/>
      <c r="D30" s="188"/>
      <c r="E30" s="188"/>
      <c r="F30" s="188"/>
      <c r="G30" s="188"/>
      <c r="H30" s="188"/>
      <c r="I30" s="188"/>
      <c r="J30" s="188"/>
      <c r="K30" s="188"/>
      <c r="L30" s="188"/>
      <c r="M30" s="188"/>
      <c r="N30" s="188"/>
      <c r="O30" s="188"/>
      <c r="P30" s="188"/>
      <c r="Q30" s="188"/>
      <c r="R30" s="188"/>
      <c r="S30" s="188"/>
      <c r="T30" s="188"/>
      <c r="U30" s="189"/>
      <c r="V30" s="71" t="str">
        <f>IF(SUM($V$8:$V$29)=0,"-",SUM($V$8:$V$29))</f>
        <v>-</v>
      </c>
      <c r="X30" s="15"/>
    </row>
    <row r="31" spans="1:24" ht="30.75" customHeight="1" x14ac:dyDescent="0.25">
      <c r="A31" s="190" t="s">
        <v>113</v>
      </c>
      <c r="B31" s="190"/>
      <c r="C31" s="190"/>
      <c r="D31" s="190"/>
      <c r="E31" s="190"/>
      <c r="F31" s="190"/>
      <c r="G31" s="190"/>
      <c r="H31" s="190"/>
      <c r="I31" s="190"/>
      <c r="J31" s="190"/>
      <c r="K31" s="190"/>
      <c r="L31" s="190"/>
      <c r="M31" s="190"/>
      <c r="N31" s="190"/>
      <c r="O31" s="190"/>
      <c r="P31" s="190"/>
      <c r="Q31" s="190"/>
      <c r="R31" s="190"/>
      <c r="S31" s="190"/>
      <c r="T31" s="190"/>
      <c r="U31" s="190"/>
      <c r="V31" s="190"/>
    </row>
    <row r="32" spans="1:24" ht="30.75" customHeight="1" x14ac:dyDescent="0.25">
      <c r="A32" s="177"/>
      <c r="B32" s="177"/>
      <c r="C32" s="177"/>
      <c r="D32" s="177"/>
      <c r="E32" s="177"/>
      <c r="F32" s="177"/>
      <c r="G32" s="177"/>
      <c r="H32" s="177"/>
      <c r="I32" s="177"/>
      <c r="J32" s="177"/>
      <c r="K32" s="177"/>
      <c r="L32" s="177"/>
      <c r="M32" s="177"/>
      <c r="N32" s="177"/>
      <c r="O32" s="177"/>
      <c r="P32" s="177"/>
      <c r="Q32" s="177"/>
      <c r="R32" s="177"/>
      <c r="S32" s="177"/>
      <c r="T32" s="177"/>
      <c r="U32" s="177"/>
      <c r="V32" s="177"/>
    </row>
  </sheetData>
  <sheetProtection selectLockedCells="1"/>
  <mergeCells count="22">
    <mergeCell ref="E6:E7"/>
    <mergeCell ref="A3:A4"/>
    <mergeCell ref="B4:V4"/>
    <mergeCell ref="M6:M7"/>
    <mergeCell ref="L6:L7"/>
    <mergeCell ref="R6:R7"/>
    <mergeCell ref="A32:V32"/>
    <mergeCell ref="B3:V3"/>
    <mergeCell ref="F7:G7"/>
    <mergeCell ref="H7:I7"/>
    <mergeCell ref="P7:Q7"/>
    <mergeCell ref="T6:T7"/>
    <mergeCell ref="U6:U7"/>
    <mergeCell ref="V6:V7"/>
    <mergeCell ref="A6:A7"/>
    <mergeCell ref="A30:U30"/>
    <mergeCell ref="B6:B7"/>
    <mergeCell ref="C6:C7"/>
    <mergeCell ref="J7:K7"/>
    <mergeCell ref="A31:V31"/>
    <mergeCell ref="N6:N7"/>
    <mergeCell ref="D6:D7"/>
  </mergeCells>
  <dataValidations xWindow="1533" yWindow="626" count="12">
    <dataValidation allowBlank="1" showInputMessage="1" showErrorMessage="1" prompt="Lūdzu ievadīt skaitu" sqref="U8:U29" xr:uid="{A2C4A5F8-2E77-4245-A17E-07470BE3CFEC}"/>
    <dataValidation allowBlank="1" showInputMessage="1" showErrorMessage="1" prompt="Lūdzam norādīt plānotos pasākumus" sqref="B8:B29" xr:uid="{FC7C47A5-40B9-43C3-957B-9B6186464686}"/>
    <dataValidation allowBlank="1" showInputMessage="1" showErrorMessage="1" prompt="Lūdzam norādīt dienu skaitu" sqref="D8:D29" xr:uid="{7AB0F882-8951-4ECF-87FD-C31853DB287A}"/>
    <dataValidation allowBlank="1" showInputMessage="1" showErrorMessage="1" prompt="Lūdzam norādīt diennakšu (nakšu) skaitu" sqref="E8:E29" xr:uid="{40BBB1BE-590E-4191-A64E-E3285586A96D}"/>
    <dataValidation allowBlank="1" showInputMessage="1" showErrorMessage="1" prompt="Summa tiek nolasīta automātiski no darba lapas &quot;Dati&quot;" sqref="J8:J29 O8:P29 S8:S29" xr:uid="{005724C8-1F66-4BC5-B929-24994C58F8AD}"/>
    <dataValidation allowBlank="1" showInputMessage="1" showErrorMessage="1" prompt="Aprēķins tiek veikts automātiski. " sqref="T8:T29 K8:K29 Q8:Q29 I8:I29 G8:G29 V8:V29" xr:uid="{C2560461-9789-4E9A-AA02-B5A99CA31A47}"/>
    <dataValidation allowBlank="1" showInputMessage="1" showErrorMessage="1" prompt="Aprēķins tiek veikts automātiski. Vispirms lūdzam izdzēst liekās rindas" sqref="V30" xr:uid="{71FD1159-11F6-4F04-902F-9097DCD1568E}"/>
    <dataValidation allowBlank="1" showInputMessage="1" showErrorMessage="1" prompt="Lūdzam norādīt attālumu km." sqref="N8:N29" xr:uid="{0F7217CA-DC9C-4D1B-A7B6-11DE739D717A}"/>
    <dataValidation allowBlank="1" showInputMessage="1" showErrorMessage="1" prompt="Summa tiek nolasīta automātiski no darba lapas &quot;Dienas nauda_Viesnīcas izmaksa&quot;" sqref="F8:F29" xr:uid="{58A9EEFD-C0BF-4D42-8A67-33B583D949AC}"/>
    <dataValidation allowBlank="1" showInputMessage="1" showErrorMessage="1" prompt="Summa tiek nolasīta automātiski no darba lapas &quot;Dienas nauda_Viesnīcas izdevumi&quot;" sqref="H8:H29" xr:uid="{D56EC5D6-71B4-43F9-A1D4-986A2CD7279F}"/>
    <dataValidation allowBlank="1" showInputMessage="1" showErrorMessage="1" prompt="Lūdzam norādīt ceļa attāluma aprēķinā izmantoto sākuma punktu" sqref="L8:L29" xr:uid="{1E930B94-4CC9-488C-AE2A-F5BC848DEF98}"/>
    <dataValidation allowBlank="1" showInputMessage="1" showErrorMessage="1" prompt="Lūdzam norādīt ceļa attāluma aprēķinā izmantoto gala punktu" sqref="M8:M29" xr:uid="{45720CCA-689A-4E90-AF1E-06CA2EF46C48}"/>
  </dataValidations>
  <hyperlinks>
    <hyperlink ref="B4:V4" r:id="rId1" display="Atbilstoši 20.12.2022.Ministru kabineta noteikumu Nr. 808 &quot;Darbības programmas &quot;Izaugsme un nodarbinātība&quot; prioritārā virziena &quot;Pasākumi Covid-19 pandēmijas seku mazināšanai&quot; 13.1.4. specifiskā atbalsta mērķa &quot;Atveseļošanas pasākumi kultūras jomā&quot; pirmās projektu iesniegumu atlases kārtas &quot;Atbalsts profesionālām nevalstiskām kultūras nozares organizācijām&quot; īstenošanas noteikumi&quot; (turpmāk - MKN) 23.1. apakšpunktā noteikajam" xr:uid="{B83799F4-82D9-4A5F-AD94-7267D74E5588}"/>
    <hyperlink ref="A31:V31" r:id="rId2" display="2 Atbilsotši Eiropas Komisijas atbalstītajam attāluma aprēķina kalkulatoram (https://erasmus-plus.ec.europa.eu/lv/resources-and-tools/distance-calculator)" xr:uid="{15F6DE31-C0F9-405D-8407-1FD016F2AC85}"/>
  </hyperlinks>
  <pageMargins left="0.11811023622047245" right="0.19685039370078741" top="0.35433070866141736" bottom="0.35433070866141736" header="0.31496062992125984" footer="0.31496062992125984"/>
  <pageSetup paperSize="9" scale="58" fitToHeight="0" orientation="landscape" horizontalDpi="1200" verticalDpi="1200" r:id="rId3"/>
  <extLst>
    <ext xmlns:x14="http://schemas.microsoft.com/office/spreadsheetml/2009/9/main" uri="{CCE6A557-97BC-4b89-ADB6-D9C93CAAB3DF}">
      <x14:dataValidations xmlns:xm="http://schemas.microsoft.com/office/excel/2006/main" xWindow="1533" yWindow="626" count="2">
        <x14:dataValidation type="list" allowBlank="1" showInputMessage="1" showErrorMessage="1" prompt="Ja pasākuma ir paredzēta dalības maksa, norāda &quot;Jā&quot;._x000a_Ja dalības maksa netiek paredzēta, aili atstāj tukšu." xr:uid="{C9558E1F-2A27-49D9-BB66-57A3329BA0B9}">
          <x14:formula1>
            <xm:f>Dati!$A$39:$A$40</xm:f>
          </x14:formula1>
          <xm:sqref>R8:R29</xm:sqref>
        </x14:dataValidation>
        <x14:dataValidation type="list" allowBlank="1" showInputMessage="1" showErrorMessage="1" prompt="Lūdzam izvēlēties no saraksta vai ierakstīt" xr:uid="{0E147DC4-7BC5-4CA2-8BB1-FA2BFCB229B2}">
          <x14:formula1>
            <xm:f>'Dienas nauda_Viesnīca_Transport'!$B$4:$B$30</xm:f>
          </x14:formula1>
          <xm:sqref>C8:C29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B8E0-7DE7-4381-A679-98E01E90177A}">
  <sheetPr>
    <tabColor theme="9" tint="0.59999389629810485"/>
  </sheetPr>
  <dimension ref="A1:V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L7" sqref="L7"/>
    </sheetView>
  </sheetViews>
  <sheetFormatPr defaultRowHeight="15" x14ac:dyDescent="0.25"/>
  <cols>
    <col min="1" max="1" width="9.140625" style="7"/>
    <col min="2" max="2" width="23.28515625" style="7" customWidth="1"/>
    <col min="3" max="3" width="25.7109375" style="7" customWidth="1"/>
    <col min="4" max="4" width="15.85546875" style="7" customWidth="1"/>
    <col min="5" max="6" width="13.5703125" style="7" customWidth="1"/>
    <col min="7" max="8" width="15.140625" style="7" customWidth="1"/>
    <col min="9" max="9" width="13.5703125" style="7" customWidth="1"/>
    <col min="10" max="10" width="25.7109375" style="7" customWidth="1"/>
    <col min="11" max="11" width="17.28515625" style="7" customWidth="1"/>
    <col min="12" max="12" width="11" style="7" customWidth="1"/>
    <col min="13" max="13" width="17.28515625" style="7" customWidth="1"/>
    <col min="14" max="16384" width="9.140625" style="7"/>
  </cols>
  <sheetData>
    <row r="1" spans="1:21" ht="33" customHeight="1" x14ac:dyDescent="0.25">
      <c r="A1" s="198" t="s">
        <v>1</v>
      </c>
      <c r="B1" s="178" t="s">
        <v>66</v>
      </c>
      <c r="C1" s="178"/>
      <c r="D1" s="178"/>
      <c r="E1" s="178"/>
      <c r="F1" s="178"/>
      <c r="G1" s="178"/>
      <c r="H1" s="178"/>
      <c r="I1" s="178"/>
      <c r="J1" s="178"/>
      <c r="K1" s="178"/>
      <c r="L1" s="178"/>
      <c r="M1" s="178"/>
      <c r="N1" s="4"/>
      <c r="O1" s="4"/>
      <c r="P1" s="4"/>
      <c r="Q1" s="4"/>
      <c r="R1" s="4"/>
      <c r="S1" s="4"/>
      <c r="T1" s="6"/>
      <c r="U1" s="6"/>
    </row>
    <row r="2" spans="1:21" x14ac:dyDescent="0.25">
      <c r="A2" s="198"/>
      <c r="B2" s="197" t="s">
        <v>122</v>
      </c>
      <c r="C2" s="197"/>
      <c r="D2" s="197"/>
      <c r="E2" s="197"/>
      <c r="F2" s="197"/>
      <c r="G2" s="197"/>
      <c r="H2" s="197"/>
      <c r="I2" s="197"/>
      <c r="J2" s="197"/>
      <c r="K2" s="197"/>
      <c r="L2" s="197"/>
      <c r="M2" s="197"/>
      <c r="N2" s="5"/>
      <c r="O2" s="5"/>
      <c r="P2" s="5"/>
      <c r="Q2" s="5"/>
      <c r="R2" s="5"/>
      <c r="S2" s="5"/>
    </row>
    <row r="3" spans="1:21" ht="15.75" x14ac:dyDescent="0.25">
      <c r="A3" s="1"/>
      <c r="B3" s="5"/>
      <c r="C3" s="5"/>
      <c r="D3" s="5"/>
      <c r="E3" s="5"/>
      <c r="F3" s="5"/>
      <c r="G3" s="5"/>
      <c r="H3" s="5"/>
      <c r="I3" s="5"/>
      <c r="J3" s="5"/>
      <c r="K3" s="5"/>
      <c r="L3" s="5"/>
      <c r="M3" s="5"/>
      <c r="N3" s="5"/>
      <c r="O3" s="5"/>
      <c r="P3" s="5"/>
      <c r="Q3" s="5"/>
      <c r="R3" s="5"/>
      <c r="S3" s="5"/>
    </row>
    <row r="4" spans="1:21" ht="84.75" customHeight="1" x14ac:dyDescent="0.25">
      <c r="A4" s="186" t="s">
        <v>10</v>
      </c>
      <c r="B4" s="186" t="s">
        <v>7</v>
      </c>
      <c r="C4" s="186" t="s">
        <v>42</v>
      </c>
      <c r="D4" s="186" t="s">
        <v>118</v>
      </c>
      <c r="E4" s="105" t="s">
        <v>119</v>
      </c>
      <c r="F4" s="106" t="s">
        <v>9</v>
      </c>
      <c r="G4" s="186" t="s">
        <v>110</v>
      </c>
      <c r="H4" s="186" t="s">
        <v>111</v>
      </c>
      <c r="I4" s="186" t="s">
        <v>112</v>
      </c>
      <c r="J4" s="105" t="s">
        <v>114</v>
      </c>
      <c r="K4" s="182" t="s">
        <v>53</v>
      </c>
      <c r="L4" s="186" t="s">
        <v>41</v>
      </c>
      <c r="M4" s="182" t="s">
        <v>54</v>
      </c>
    </row>
    <row r="5" spans="1:21" ht="15" customHeight="1" x14ac:dyDescent="0.25">
      <c r="A5" s="187"/>
      <c r="B5" s="187"/>
      <c r="C5" s="187"/>
      <c r="D5" s="187"/>
      <c r="E5" s="179" t="s">
        <v>51</v>
      </c>
      <c r="F5" s="179"/>
      <c r="G5" s="187"/>
      <c r="H5" s="187"/>
      <c r="I5" s="187"/>
      <c r="J5" s="107" t="s">
        <v>52</v>
      </c>
      <c r="K5" s="183"/>
      <c r="L5" s="187"/>
      <c r="M5" s="183"/>
    </row>
    <row r="6" spans="1:21" x14ac:dyDescent="0.25">
      <c r="A6" s="8">
        <f>ROW()-ROW($A$5)</f>
        <v>1</v>
      </c>
      <c r="B6" s="20"/>
      <c r="C6" s="20"/>
      <c r="D6" s="23"/>
      <c r="E6" s="108" t="str">
        <f>IFERROR(VLOOKUP($C6,tLatvija[],2,FALSE)," ")</f>
        <v xml:space="preserve"> </v>
      </c>
      <c r="F6" s="109" t="str">
        <f>IFERROR($E6*$D6," ")</f>
        <v xml:space="preserve"> </v>
      </c>
      <c r="G6" s="66"/>
      <c r="H6" s="66"/>
      <c r="I6" s="21"/>
      <c r="J6" s="68" t="str">
        <f>IFERROR(VLOOKUP($I6,Dati!$B$10:$D$16,3,1),"")</f>
        <v/>
      </c>
      <c r="K6" s="109" t="str">
        <f>IF($C6="","",SUM(F6,J6))</f>
        <v/>
      </c>
      <c r="L6" s="23"/>
      <c r="M6" s="109" t="str">
        <f>IFERROR(IF($L6=0,"",$K6*$L6),"")</f>
        <v/>
      </c>
    </row>
    <row r="7" spans="1:21" x14ac:dyDescent="0.25">
      <c r="A7" s="8">
        <f t="shared" ref="A7:A27" si="0">ROW()-ROW($A$5)</f>
        <v>2</v>
      </c>
      <c r="B7" s="20"/>
      <c r="C7" s="20"/>
      <c r="D7" s="23"/>
      <c r="E7" s="108" t="str">
        <f>IFERROR(VLOOKUP($C7,tLatvija[],2,FALSE)," ")</f>
        <v xml:space="preserve"> </v>
      </c>
      <c r="F7" s="109" t="str">
        <f t="shared" ref="F7:F27" si="1">IFERROR($E7*$D7," ")</f>
        <v xml:space="preserve"> </v>
      </c>
      <c r="G7" s="66"/>
      <c r="H7" s="66"/>
      <c r="I7" s="21"/>
      <c r="J7" s="68" t="str">
        <f>IFERROR(VLOOKUP($I7,Dati!$B$10:$D$16,3,1),"")</f>
        <v/>
      </c>
      <c r="K7" s="109" t="str">
        <f t="shared" ref="K7:K27" si="2">IF($C7="","",SUM(F7,J7))</f>
        <v/>
      </c>
      <c r="L7" s="23"/>
      <c r="M7" s="109" t="str">
        <f t="shared" ref="M7:M27" si="3">IFERROR(IF($L7=0,"",$K7*$L7),"")</f>
        <v/>
      </c>
    </row>
    <row r="8" spans="1:21" x14ac:dyDescent="0.25">
      <c r="A8" s="8">
        <f t="shared" si="0"/>
        <v>3</v>
      </c>
      <c r="B8" s="20"/>
      <c r="C8" s="20"/>
      <c r="D8" s="23"/>
      <c r="E8" s="108" t="str">
        <f>IFERROR(VLOOKUP($C8,tLatvija[],2,FALSE)," ")</f>
        <v xml:space="preserve"> </v>
      </c>
      <c r="F8" s="109" t="str">
        <f t="shared" si="1"/>
        <v xml:space="preserve"> </v>
      </c>
      <c r="G8" s="66"/>
      <c r="H8" s="66"/>
      <c r="I8" s="21"/>
      <c r="J8" s="68" t="str">
        <f>IFERROR(VLOOKUP($I8,Dati!$B$10:$D$16,3,1),"")</f>
        <v/>
      </c>
      <c r="K8" s="109" t="str">
        <f t="shared" si="2"/>
        <v/>
      </c>
      <c r="L8" s="23"/>
      <c r="M8" s="109" t="str">
        <f t="shared" si="3"/>
        <v/>
      </c>
    </row>
    <row r="9" spans="1:21" x14ac:dyDescent="0.25">
      <c r="A9" s="8">
        <f t="shared" si="0"/>
        <v>4</v>
      </c>
      <c r="B9" s="20"/>
      <c r="C9" s="20"/>
      <c r="D9" s="23"/>
      <c r="E9" s="108" t="str">
        <f>IFERROR(VLOOKUP($C9,tLatvija[],2,FALSE)," ")</f>
        <v xml:space="preserve"> </v>
      </c>
      <c r="F9" s="109" t="str">
        <f t="shared" si="1"/>
        <v xml:space="preserve"> </v>
      </c>
      <c r="G9" s="66"/>
      <c r="H9" s="66"/>
      <c r="I9" s="21"/>
      <c r="J9" s="68" t="str">
        <f>IFERROR(VLOOKUP($I9,Dati!$B$10:$D$16,3,1),"")</f>
        <v/>
      </c>
      <c r="K9" s="109" t="str">
        <f t="shared" si="2"/>
        <v/>
      </c>
      <c r="L9" s="23"/>
      <c r="M9" s="109" t="str">
        <f t="shared" si="3"/>
        <v/>
      </c>
    </row>
    <row r="10" spans="1:21" x14ac:dyDescent="0.25">
      <c r="A10" s="8">
        <f t="shared" si="0"/>
        <v>5</v>
      </c>
      <c r="B10" s="20"/>
      <c r="C10" s="20"/>
      <c r="D10" s="23"/>
      <c r="E10" s="108" t="str">
        <f>IFERROR(VLOOKUP($C10,tLatvija[],2,FALSE)," ")</f>
        <v xml:space="preserve"> </v>
      </c>
      <c r="F10" s="109" t="str">
        <f t="shared" si="1"/>
        <v xml:space="preserve"> </v>
      </c>
      <c r="G10" s="66"/>
      <c r="H10" s="66"/>
      <c r="I10" s="21"/>
      <c r="J10" s="68" t="str">
        <f>IFERROR(VLOOKUP($I10,Dati!$B$10:$D$16,3,1),"")</f>
        <v/>
      </c>
      <c r="K10" s="109" t="str">
        <f t="shared" si="2"/>
        <v/>
      </c>
      <c r="L10" s="23"/>
      <c r="M10" s="109" t="str">
        <f t="shared" si="3"/>
        <v/>
      </c>
    </row>
    <row r="11" spans="1:21" x14ac:dyDescent="0.25">
      <c r="A11" s="8">
        <f t="shared" si="0"/>
        <v>6</v>
      </c>
      <c r="B11" s="20"/>
      <c r="C11" s="20"/>
      <c r="D11" s="23"/>
      <c r="E11" s="108" t="str">
        <f>IFERROR(VLOOKUP($C11,tLatvija[],2,FALSE)," ")</f>
        <v xml:space="preserve"> </v>
      </c>
      <c r="F11" s="109" t="str">
        <f t="shared" si="1"/>
        <v xml:space="preserve"> </v>
      </c>
      <c r="G11" s="66"/>
      <c r="H11" s="66"/>
      <c r="I11" s="21"/>
      <c r="J11" s="68" t="str">
        <f>IFERROR(VLOOKUP($I11,Dati!$B$10:$D$16,3,1),"")</f>
        <v/>
      </c>
      <c r="K11" s="109" t="str">
        <f t="shared" si="2"/>
        <v/>
      </c>
      <c r="L11" s="23"/>
      <c r="M11" s="109" t="str">
        <f t="shared" si="3"/>
        <v/>
      </c>
    </row>
    <row r="12" spans="1:21" x14ac:dyDescent="0.25">
      <c r="A12" s="8">
        <f t="shared" si="0"/>
        <v>7</v>
      </c>
      <c r="B12" s="20"/>
      <c r="C12" s="20"/>
      <c r="D12" s="23"/>
      <c r="E12" s="108" t="str">
        <f>IFERROR(VLOOKUP($C12,tLatvija[],2,FALSE)," ")</f>
        <v xml:space="preserve"> </v>
      </c>
      <c r="F12" s="109" t="str">
        <f t="shared" si="1"/>
        <v xml:space="preserve"> </v>
      </c>
      <c r="G12" s="66"/>
      <c r="H12" s="66"/>
      <c r="I12" s="21"/>
      <c r="J12" s="68" t="str">
        <f>IFERROR(VLOOKUP($I12,Dati!$B$10:$D$16,3,1),"")</f>
        <v/>
      </c>
      <c r="K12" s="109" t="str">
        <f t="shared" si="2"/>
        <v/>
      </c>
      <c r="L12" s="23"/>
      <c r="M12" s="109" t="str">
        <f t="shared" si="3"/>
        <v/>
      </c>
    </row>
    <row r="13" spans="1:21" x14ac:dyDescent="0.25">
      <c r="A13" s="8">
        <f t="shared" si="0"/>
        <v>8</v>
      </c>
      <c r="B13" s="20"/>
      <c r="C13" s="20"/>
      <c r="D13" s="23"/>
      <c r="E13" s="108" t="str">
        <f>IFERROR(VLOOKUP($C13,tLatvija[],2,FALSE)," ")</f>
        <v xml:space="preserve"> </v>
      </c>
      <c r="F13" s="109" t="str">
        <f t="shared" si="1"/>
        <v xml:space="preserve"> </v>
      </c>
      <c r="G13" s="66"/>
      <c r="H13" s="66"/>
      <c r="I13" s="21"/>
      <c r="J13" s="68" t="str">
        <f>IFERROR(VLOOKUP($I13,Dati!$B$10:$D$16,3,1),"")</f>
        <v/>
      </c>
      <c r="K13" s="109" t="str">
        <f t="shared" si="2"/>
        <v/>
      </c>
      <c r="L13" s="23"/>
      <c r="M13" s="109" t="str">
        <f t="shared" si="3"/>
        <v/>
      </c>
    </row>
    <row r="14" spans="1:21" x14ac:dyDescent="0.25">
      <c r="A14" s="8">
        <f t="shared" si="0"/>
        <v>9</v>
      </c>
      <c r="B14" s="20"/>
      <c r="C14" s="20"/>
      <c r="D14" s="23"/>
      <c r="E14" s="108" t="str">
        <f>IFERROR(VLOOKUP($C14,tLatvija[],2,FALSE)," ")</f>
        <v xml:space="preserve"> </v>
      </c>
      <c r="F14" s="109" t="str">
        <f t="shared" si="1"/>
        <v xml:space="preserve"> </v>
      </c>
      <c r="G14" s="66"/>
      <c r="H14" s="66"/>
      <c r="I14" s="21"/>
      <c r="J14" s="68" t="str">
        <f>IFERROR(VLOOKUP($I14,Dati!$B$10:$D$16,3,1),"")</f>
        <v/>
      </c>
      <c r="K14" s="109" t="str">
        <f t="shared" si="2"/>
        <v/>
      </c>
      <c r="L14" s="23"/>
      <c r="M14" s="109" t="str">
        <f t="shared" si="3"/>
        <v/>
      </c>
    </row>
    <row r="15" spans="1:21" x14ac:dyDescent="0.25">
      <c r="A15" s="8">
        <f t="shared" si="0"/>
        <v>10</v>
      </c>
      <c r="B15" s="20"/>
      <c r="C15" s="20"/>
      <c r="D15" s="23"/>
      <c r="E15" s="108" t="str">
        <f>IFERROR(VLOOKUP($C15,tLatvija[],2,FALSE)," ")</f>
        <v xml:space="preserve"> </v>
      </c>
      <c r="F15" s="109" t="str">
        <f t="shared" si="1"/>
        <v xml:space="preserve"> </v>
      </c>
      <c r="G15" s="66"/>
      <c r="H15" s="66"/>
      <c r="I15" s="21"/>
      <c r="J15" s="68" t="str">
        <f>IFERROR(VLOOKUP($I15,Dati!$B$10:$D$16,3,1),"")</f>
        <v/>
      </c>
      <c r="K15" s="109" t="str">
        <f t="shared" si="2"/>
        <v/>
      </c>
      <c r="L15" s="23"/>
      <c r="M15" s="109" t="str">
        <f t="shared" si="3"/>
        <v/>
      </c>
    </row>
    <row r="16" spans="1:21" x14ac:dyDescent="0.25">
      <c r="A16" s="8">
        <f t="shared" si="0"/>
        <v>11</v>
      </c>
      <c r="B16" s="20"/>
      <c r="C16" s="20"/>
      <c r="D16" s="23"/>
      <c r="E16" s="108" t="str">
        <f>IFERROR(VLOOKUP($C16,tLatvija[],2,FALSE)," ")</f>
        <v xml:space="preserve"> </v>
      </c>
      <c r="F16" s="109" t="str">
        <f t="shared" si="1"/>
        <v xml:space="preserve"> </v>
      </c>
      <c r="G16" s="66"/>
      <c r="H16" s="66"/>
      <c r="I16" s="21"/>
      <c r="J16" s="68" t="str">
        <f>IFERROR(VLOOKUP($I16,Dati!$B$10:$D$16,3,1),"")</f>
        <v/>
      </c>
      <c r="K16" s="109" t="str">
        <f t="shared" si="2"/>
        <v/>
      </c>
      <c r="L16" s="23"/>
      <c r="M16" s="109" t="str">
        <f t="shared" si="3"/>
        <v/>
      </c>
    </row>
    <row r="17" spans="1:22" x14ac:dyDescent="0.25">
      <c r="A17" s="8">
        <f t="shared" si="0"/>
        <v>12</v>
      </c>
      <c r="B17" s="20"/>
      <c r="C17" s="20"/>
      <c r="D17" s="23"/>
      <c r="E17" s="108" t="str">
        <f>IFERROR(VLOOKUP($C17,tLatvija[],2,FALSE)," ")</f>
        <v xml:space="preserve"> </v>
      </c>
      <c r="F17" s="109" t="str">
        <f t="shared" si="1"/>
        <v xml:space="preserve"> </v>
      </c>
      <c r="G17" s="66"/>
      <c r="H17" s="66"/>
      <c r="I17" s="21"/>
      <c r="J17" s="68" t="str">
        <f>IFERROR(VLOOKUP($I17,Dati!$B$10:$D$16,3,1),"")</f>
        <v/>
      </c>
      <c r="K17" s="109" t="str">
        <f t="shared" si="2"/>
        <v/>
      </c>
      <c r="L17" s="23"/>
      <c r="M17" s="109" t="str">
        <f t="shared" si="3"/>
        <v/>
      </c>
    </row>
    <row r="18" spans="1:22" x14ac:dyDescent="0.25">
      <c r="A18" s="8">
        <f t="shared" si="0"/>
        <v>13</v>
      </c>
      <c r="B18" s="20"/>
      <c r="C18" s="20"/>
      <c r="D18" s="23"/>
      <c r="E18" s="108" t="str">
        <f>IFERROR(VLOOKUP($C18,tLatvija[],2,FALSE)," ")</f>
        <v xml:space="preserve"> </v>
      </c>
      <c r="F18" s="109" t="str">
        <f t="shared" si="1"/>
        <v xml:space="preserve"> </v>
      </c>
      <c r="G18" s="66"/>
      <c r="H18" s="66"/>
      <c r="I18" s="21"/>
      <c r="J18" s="68" t="str">
        <f>IFERROR(VLOOKUP($I18,Dati!$B$10:$D$16,3,1),"")</f>
        <v/>
      </c>
      <c r="K18" s="109" t="str">
        <f t="shared" si="2"/>
        <v/>
      </c>
      <c r="L18" s="23"/>
      <c r="M18" s="109" t="str">
        <f t="shared" si="3"/>
        <v/>
      </c>
    </row>
    <row r="19" spans="1:22" x14ac:dyDescent="0.25">
      <c r="A19" s="8">
        <f t="shared" si="0"/>
        <v>14</v>
      </c>
      <c r="B19" s="20"/>
      <c r="C19" s="20"/>
      <c r="D19" s="23"/>
      <c r="E19" s="108" t="str">
        <f>IFERROR(VLOOKUP($C19,tLatvija[],2,FALSE)," ")</f>
        <v xml:space="preserve"> </v>
      </c>
      <c r="F19" s="109" t="str">
        <f t="shared" si="1"/>
        <v xml:space="preserve"> </v>
      </c>
      <c r="G19" s="66"/>
      <c r="H19" s="66"/>
      <c r="I19" s="21"/>
      <c r="J19" s="68" t="str">
        <f>IFERROR(VLOOKUP($I19,Dati!$B$10:$D$16,3,1),"")</f>
        <v/>
      </c>
      <c r="K19" s="109" t="str">
        <f t="shared" si="2"/>
        <v/>
      </c>
      <c r="L19" s="23"/>
      <c r="M19" s="109" t="str">
        <f t="shared" si="3"/>
        <v/>
      </c>
    </row>
    <row r="20" spans="1:22" x14ac:dyDescent="0.25">
      <c r="A20" s="8">
        <f t="shared" si="0"/>
        <v>15</v>
      </c>
      <c r="B20" s="20"/>
      <c r="C20" s="20"/>
      <c r="D20" s="23"/>
      <c r="E20" s="108" t="str">
        <f>IFERROR(VLOOKUP($C20,tLatvija[],2,FALSE)," ")</f>
        <v xml:space="preserve"> </v>
      </c>
      <c r="F20" s="109" t="str">
        <f t="shared" si="1"/>
        <v xml:space="preserve"> </v>
      </c>
      <c r="G20" s="66"/>
      <c r="H20" s="66"/>
      <c r="I20" s="21"/>
      <c r="J20" s="68" t="str">
        <f>IFERROR(VLOOKUP($I20,Dati!$B$10:$D$16,3,1),"")</f>
        <v/>
      </c>
      <c r="K20" s="109" t="str">
        <f t="shared" si="2"/>
        <v/>
      </c>
      <c r="L20" s="23"/>
      <c r="M20" s="109" t="str">
        <f t="shared" si="3"/>
        <v/>
      </c>
    </row>
    <row r="21" spans="1:22" x14ac:dyDescent="0.25">
      <c r="A21" s="8">
        <f t="shared" si="0"/>
        <v>16</v>
      </c>
      <c r="B21" s="20"/>
      <c r="C21" s="20"/>
      <c r="D21" s="23"/>
      <c r="E21" s="108" t="str">
        <f>IFERROR(VLOOKUP($C21,tLatvija[],2,FALSE)," ")</f>
        <v xml:space="preserve"> </v>
      </c>
      <c r="F21" s="109" t="str">
        <f t="shared" si="1"/>
        <v xml:space="preserve"> </v>
      </c>
      <c r="G21" s="66"/>
      <c r="H21" s="66"/>
      <c r="I21" s="21"/>
      <c r="J21" s="68" t="str">
        <f>IFERROR(VLOOKUP($I21,Dati!$B$10:$D$16,3,1),"")</f>
        <v/>
      </c>
      <c r="K21" s="109" t="str">
        <f t="shared" si="2"/>
        <v/>
      </c>
      <c r="L21" s="23"/>
      <c r="M21" s="109" t="str">
        <f t="shared" si="3"/>
        <v/>
      </c>
    </row>
    <row r="22" spans="1:22" x14ac:dyDescent="0.25">
      <c r="A22" s="8">
        <f t="shared" si="0"/>
        <v>17</v>
      </c>
      <c r="B22" s="20"/>
      <c r="C22" s="20"/>
      <c r="D22" s="23"/>
      <c r="E22" s="108" t="str">
        <f>IFERROR(VLOOKUP($C22,tLatvija[],2,FALSE)," ")</f>
        <v xml:space="preserve"> </v>
      </c>
      <c r="F22" s="109" t="str">
        <f t="shared" si="1"/>
        <v xml:space="preserve"> </v>
      </c>
      <c r="G22" s="66"/>
      <c r="H22" s="66"/>
      <c r="I22" s="21"/>
      <c r="J22" s="68" t="str">
        <f>IFERROR(VLOOKUP($I22,Dati!$B$10:$D$16,3,1),"")</f>
        <v/>
      </c>
      <c r="K22" s="109" t="str">
        <f t="shared" si="2"/>
        <v/>
      </c>
      <c r="L22" s="23"/>
      <c r="M22" s="109" t="str">
        <f t="shared" si="3"/>
        <v/>
      </c>
    </row>
    <row r="23" spans="1:22" x14ac:dyDescent="0.25">
      <c r="A23" s="8">
        <f t="shared" si="0"/>
        <v>18</v>
      </c>
      <c r="B23" s="20"/>
      <c r="C23" s="20"/>
      <c r="D23" s="23"/>
      <c r="E23" s="108" t="str">
        <f>IFERROR(VLOOKUP($C23,tLatvija[],2,FALSE)," ")</f>
        <v xml:space="preserve"> </v>
      </c>
      <c r="F23" s="109" t="str">
        <f t="shared" si="1"/>
        <v xml:space="preserve"> </v>
      </c>
      <c r="G23" s="66"/>
      <c r="H23" s="66"/>
      <c r="I23" s="21"/>
      <c r="J23" s="68" t="str">
        <f>IFERROR(VLOOKUP($I23,Dati!$B$10:$D$16,3,1),"")</f>
        <v/>
      </c>
      <c r="K23" s="109" t="str">
        <f t="shared" si="2"/>
        <v/>
      </c>
      <c r="L23" s="23"/>
      <c r="M23" s="109" t="str">
        <f t="shared" si="3"/>
        <v/>
      </c>
    </row>
    <row r="24" spans="1:22" x14ac:dyDescent="0.25">
      <c r="A24" s="8">
        <f t="shared" si="0"/>
        <v>19</v>
      </c>
      <c r="B24" s="20"/>
      <c r="C24" s="20"/>
      <c r="D24" s="23"/>
      <c r="E24" s="108" t="str">
        <f>IFERROR(VLOOKUP($C24,tLatvija[],2,FALSE)," ")</f>
        <v xml:space="preserve"> </v>
      </c>
      <c r="F24" s="109" t="str">
        <f t="shared" si="1"/>
        <v xml:space="preserve"> </v>
      </c>
      <c r="G24" s="66"/>
      <c r="H24" s="66"/>
      <c r="I24" s="21"/>
      <c r="J24" s="68" t="str">
        <f>IFERROR(VLOOKUP($I24,Dati!$B$10:$D$16,3,1),"")</f>
        <v/>
      </c>
      <c r="K24" s="109" t="str">
        <f t="shared" si="2"/>
        <v/>
      </c>
      <c r="L24" s="23"/>
      <c r="M24" s="109" t="str">
        <f t="shared" si="3"/>
        <v/>
      </c>
    </row>
    <row r="25" spans="1:22" x14ac:dyDescent="0.25">
      <c r="A25" s="8">
        <f t="shared" si="0"/>
        <v>20</v>
      </c>
      <c r="B25" s="20"/>
      <c r="C25" s="20"/>
      <c r="D25" s="23"/>
      <c r="E25" s="108" t="str">
        <f>IFERROR(VLOOKUP($C25,tLatvija[],2,FALSE)," ")</f>
        <v xml:space="preserve"> </v>
      </c>
      <c r="F25" s="109" t="str">
        <f t="shared" si="1"/>
        <v xml:space="preserve"> </v>
      </c>
      <c r="G25" s="66"/>
      <c r="H25" s="66"/>
      <c r="I25" s="21"/>
      <c r="J25" s="68" t="str">
        <f>IFERROR(VLOOKUP($I25,Dati!$B$10:$D$16,3,1),"")</f>
        <v/>
      </c>
      <c r="K25" s="109" t="str">
        <f t="shared" si="2"/>
        <v/>
      </c>
      <c r="L25" s="23"/>
      <c r="M25" s="109" t="str">
        <f t="shared" si="3"/>
        <v/>
      </c>
    </row>
    <row r="26" spans="1:22" x14ac:dyDescent="0.25">
      <c r="A26" s="8">
        <f t="shared" si="0"/>
        <v>21</v>
      </c>
      <c r="B26" s="20"/>
      <c r="C26" s="20"/>
      <c r="D26" s="23"/>
      <c r="E26" s="108" t="str">
        <f>IFERROR(VLOOKUP($C26,tLatvija[],2,FALSE)," ")</f>
        <v xml:space="preserve"> </v>
      </c>
      <c r="F26" s="109" t="str">
        <f t="shared" si="1"/>
        <v xml:space="preserve"> </v>
      </c>
      <c r="G26" s="66"/>
      <c r="H26" s="66"/>
      <c r="I26" s="21"/>
      <c r="J26" s="68" t="str">
        <f>IFERROR(VLOOKUP($I26,Dati!$B$10:$D$16,3,1),"")</f>
        <v/>
      </c>
      <c r="K26" s="109" t="str">
        <f t="shared" si="2"/>
        <v/>
      </c>
      <c r="L26" s="23"/>
      <c r="M26" s="109" t="str">
        <f t="shared" si="3"/>
        <v/>
      </c>
    </row>
    <row r="27" spans="1:22" x14ac:dyDescent="0.25">
      <c r="A27" s="8">
        <f t="shared" si="0"/>
        <v>22</v>
      </c>
      <c r="B27" s="20"/>
      <c r="C27" s="20"/>
      <c r="D27" s="23"/>
      <c r="E27" s="108" t="str">
        <f>IFERROR(VLOOKUP($C27,tLatvija[],2,FALSE)," ")</f>
        <v xml:space="preserve"> </v>
      </c>
      <c r="F27" s="109" t="str">
        <f t="shared" si="1"/>
        <v xml:space="preserve"> </v>
      </c>
      <c r="G27" s="66"/>
      <c r="H27" s="66"/>
      <c r="I27" s="21"/>
      <c r="J27" s="68" t="str">
        <f>IFERROR(VLOOKUP($I27,Dati!$B$10:$D$16,3,1),"")</f>
        <v/>
      </c>
      <c r="K27" s="109" t="str">
        <f t="shared" si="2"/>
        <v/>
      </c>
      <c r="L27" s="23"/>
      <c r="M27" s="109" t="str">
        <f t="shared" si="3"/>
        <v/>
      </c>
    </row>
    <row r="28" spans="1:22" x14ac:dyDescent="0.25">
      <c r="A28" s="196" t="s">
        <v>60</v>
      </c>
      <c r="B28" s="196"/>
      <c r="C28" s="196"/>
      <c r="D28" s="196"/>
      <c r="E28" s="196"/>
      <c r="F28" s="196"/>
      <c r="G28" s="196"/>
      <c r="H28" s="196"/>
      <c r="I28" s="196"/>
      <c r="J28" s="196"/>
      <c r="K28" s="196"/>
      <c r="L28" s="196"/>
      <c r="M28" s="110" t="str">
        <f>IF(SUM($M$6:$M$27)=0,"-",SUM($M$6:$M$27))</f>
        <v>-</v>
      </c>
      <c r="N28" s="13"/>
    </row>
    <row r="29" spans="1:22" x14ac:dyDescent="0.25">
      <c r="A29" s="190" t="s">
        <v>126</v>
      </c>
      <c r="B29" s="190"/>
      <c r="C29" s="190"/>
      <c r="D29" s="190"/>
      <c r="E29" s="190"/>
      <c r="F29" s="190"/>
      <c r="G29" s="190"/>
      <c r="H29" s="190"/>
      <c r="I29" s="190"/>
      <c r="J29" s="190"/>
      <c r="K29" s="190"/>
      <c r="L29" s="190"/>
      <c r="M29" s="190"/>
      <c r="N29" s="190"/>
      <c r="O29" s="190"/>
      <c r="P29" s="190"/>
      <c r="Q29" s="190"/>
      <c r="R29" s="190"/>
      <c r="S29" s="190"/>
      <c r="T29" s="190"/>
      <c r="U29" s="190"/>
      <c r="V29" s="190"/>
    </row>
    <row r="30" spans="1:22" ht="37.5" customHeight="1" x14ac:dyDescent="0.25">
      <c r="A30" s="194"/>
      <c r="B30" s="194"/>
      <c r="C30" s="194"/>
      <c r="D30" s="194"/>
      <c r="E30" s="194"/>
      <c r="F30" s="194"/>
      <c r="G30" s="194"/>
      <c r="H30" s="194"/>
      <c r="I30" s="194"/>
      <c r="J30" s="194"/>
      <c r="K30" s="194"/>
      <c r="L30" s="194"/>
      <c r="M30" s="194"/>
      <c r="N30" s="61"/>
      <c r="O30" s="11"/>
      <c r="P30" s="11"/>
      <c r="Q30" s="11"/>
      <c r="R30" s="11"/>
      <c r="S30" s="11"/>
    </row>
    <row r="31" spans="1:22" ht="47.25" customHeight="1" x14ac:dyDescent="0.25">
      <c r="A31" s="195"/>
      <c r="B31" s="195"/>
      <c r="C31" s="195"/>
      <c r="D31" s="195"/>
      <c r="E31" s="195"/>
      <c r="F31" s="195"/>
      <c r="G31" s="195"/>
      <c r="H31" s="195"/>
      <c r="I31" s="195"/>
      <c r="J31" s="195"/>
      <c r="K31" s="195"/>
      <c r="L31" s="195"/>
      <c r="M31" s="195"/>
      <c r="N31" s="62"/>
      <c r="O31" s="10"/>
      <c r="P31" s="10"/>
      <c r="Q31" s="10"/>
      <c r="R31" s="10"/>
      <c r="S31" s="10"/>
    </row>
  </sheetData>
  <sheetProtection selectLockedCells="1"/>
  <mergeCells count="18">
    <mergeCell ref="B1:M1"/>
    <mergeCell ref="B2:M2"/>
    <mergeCell ref="A1:A2"/>
    <mergeCell ref="E5:F5"/>
    <mergeCell ref="K4:K5"/>
    <mergeCell ref="L4:L5"/>
    <mergeCell ref="M4:M5"/>
    <mergeCell ref="A4:A5"/>
    <mergeCell ref="G4:G5"/>
    <mergeCell ref="H4:H5"/>
    <mergeCell ref="A30:M30"/>
    <mergeCell ref="A31:M31"/>
    <mergeCell ref="A28:L28"/>
    <mergeCell ref="B4:B5"/>
    <mergeCell ref="C4:C5"/>
    <mergeCell ref="D4:D5"/>
    <mergeCell ref="I4:I5"/>
    <mergeCell ref="A29:V29"/>
  </mergeCells>
  <dataValidations count="10">
    <dataValidation allowBlank="1" showInputMessage="1" showErrorMessage="1" prompt="Lūdzam norādīt diennakšu (nakšu) skaitu" sqref="D6:D27" xr:uid="{7CAC3014-1E90-4748-B384-3BBAB5372BD5}"/>
    <dataValidation allowBlank="1" showInputMessage="1" showErrorMessage="1" prompt="Lūdzam norādīt plānotos pasākumus" sqref="B6:B27" xr:uid="{FA1F9CE6-9316-4EA4-A3C4-244EC5EAA31A}"/>
    <dataValidation allowBlank="1" showInputMessage="1" showErrorMessage="1" prompt="Aprēķins tiek veikts automātiski. " sqref="M6:M27 F6:F27 K6:K27" xr:uid="{4E84482E-A05E-44D7-9223-7BC96A503EC2}"/>
    <dataValidation allowBlank="1" showInputMessage="1" showErrorMessage="1" prompt="Lūdzu ievadīt skaitu" sqref="L6:L27" xr:uid="{5FBEAE92-86EB-4710-BA7E-A048E0DAA652}"/>
    <dataValidation allowBlank="1" showInputMessage="1" showErrorMessage="1" prompt="Aprēķins tiek veikts automātiski. Lūdzam vispirms izdzēst liekās rindas." sqref="M28" xr:uid="{74D767FB-2AC4-4BC1-BF93-72848D432E6C}"/>
    <dataValidation allowBlank="1" showInputMessage="1" showErrorMessage="1" prompt="Lūdzam norādīt attālumu km." sqref="I6:I27" xr:uid="{40213306-07E5-4048-B169-D3F40E4B4551}"/>
    <dataValidation allowBlank="1" showInputMessage="1" showErrorMessage="1" prompt="Summa tiek nolasīta automātiski no darba lapas &quot;Dienas nauda_Viesnīcas izdevumi&quot;" sqref="E6:E27" xr:uid="{C74C949D-BB28-457E-B176-EF25505F758B}"/>
    <dataValidation allowBlank="1" showInputMessage="1" showErrorMessage="1" prompt="Summa tiek nolasīta automātiski no darba lapas &quot;Dati&quot;" sqref="J6:J27" xr:uid="{387D7B54-D007-4704-A519-A723029E1B8C}"/>
    <dataValidation allowBlank="1" showInputMessage="1" showErrorMessage="1" prompt="Lūdzam norādīt ceļa attāluma aprēķinā izmantoto sākuma punktu" sqref="G6:G27" xr:uid="{409476E2-65B3-422D-A7BC-8FD99223D083}"/>
    <dataValidation allowBlank="1" showInputMessage="1" showErrorMessage="1" prompt="Lūdzam norādīt ceļa attāluma aprēķinā izmantoto gala punktu" sqref="H6:H27" xr:uid="{73842ECF-5ABC-4436-8E42-D69CF83B80DC}"/>
  </dataValidations>
  <hyperlinks>
    <hyperlink ref="A29:V29" r:id="rId1" display="2 Atbilsotši Eiropas Komisijas atbalstītajam attāluma aprēķina kalkulatoram (https://erasmus-plus.ec.europa.eu/lv/resources-and-tools/distance-calculator)" xr:uid="{7DCA5CAD-0501-4413-9A05-7FD20016D3A7}"/>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prompt="Lūdzam norādīt plānoto pasākuma norises vietu, izvēlēties no saraksta" xr:uid="{5FDA3BD1-7F0F-4866-87A9-42C3CDF38410}">
          <x14:formula1>
            <xm:f>'Dienas nauda_Viesnīca_Transport'!$B$35:$B$36</xm:f>
          </x14:formula1>
          <xm:sqref>C6:C27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F72BB-8598-4F23-A705-93AF01B3F868}">
  <sheetPr>
    <tabColor rgb="FFFF0000"/>
  </sheetPr>
  <dimension ref="A3:E13"/>
  <sheetViews>
    <sheetView workbookViewId="0">
      <selection activeCell="C4" sqref="C4"/>
    </sheetView>
  </sheetViews>
  <sheetFormatPr defaultRowHeight="15" x14ac:dyDescent="0.25"/>
  <cols>
    <col min="1" max="1" width="9.140625" style="2"/>
    <col min="2" max="2" width="49" style="2" customWidth="1"/>
    <col min="3" max="3" width="10.140625" style="2" bestFit="1" customWidth="1"/>
    <col min="4" max="4" width="9.140625" style="2"/>
    <col min="5" max="5" width="18.140625" style="2" bestFit="1" customWidth="1"/>
    <col min="6" max="16384" width="9.140625" style="2"/>
  </cols>
  <sheetData>
    <row r="3" spans="1:5" ht="60" x14ac:dyDescent="0.25">
      <c r="A3" s="9" t="s">
        <v>0</v>
      </c>
      <c r="B3" s="12" t="s">
        <v>50</v>
      </c>
      <c r="C3" s="16" t="str">
        <f>IF(Kopā_4.1.="","",Kopā_4.1.)</f>
        <v>-</v>
      </c>
    </row>
    <row r="4" spans="1:5" ht="30" x14ac:dyDescent="0.25">
      <c r="A4" s="9" t="s">
        <v>1</v>
      </c>
      <c r="B4" s="12" t="s">
        <v>2</v>
      </c>
      <c r="C4" s="16" t="str">
        <f>IF(Kopā_4.2.="","",Kopā_4.2.)</f>
        <v>-</v>
      </c>
    </row>
    <row r="5" spans="1:5" x14ac:dyDescent="0.25">
      <c r="A5" s="199" t="s">
        <v>60</v>
      </c>
      <c r="B5" s="200"/>
      <c r="C5" s="17">
        <f>IFERROR(SUM(C3,C4),"")</f>
        <v>0</v>
      </c>
      <c r="E5" s="2" t="str">
        <f>IFERROR(IF($C$5&lt;=10000,"Nepārsniedz limitu","Pārsniedz limitu!"),"-")</f>
        <v>Nepārsniedz limitu</v>
      </c>
    </row>
    <row r="6" spans="1:5" ht="33.75" customHeight="1" x14ac:dyDescent="0.25">
      <c r="A6" s="201" t="s">
        <v>62</v>
      </c>
      <c r="B6" s="201"/>
      <c r="C6" s="201"/>
    </row>
    <row r="9" spans="1:5" x14ac:dyDescent="0.25">
      <c r="A9" s="64" t="s">
        <v>91</v>
      </c>
    </row>
    <row r="10" spans="1:5" ht="60" x14ac:dyDescent="0.25">
      <c r="A10" s="9" t="s">
        <v>0</v>
      </c>
      <c r="B10" s="12" t="s">
        <v>50</v>
      </c>
      <c r="C10" s="16" t="str">
        <f>IF(Kopā_4.1.="","",Kopā_4.1.)</f>
        <v>-</v>
      </c>
    </row>
    <row r="11" spans="1:5" ht="30" x14ac:dyDescent="0.25">
      <c r="A11" s="9" t="s">
        <v>1</v>
      </c>
      <c r="B11" s="12" t="s">
        <v>2</v>
      </c>
      <c r="C11" s="16" t="str">
        <f>IF(Kopā_4.2.="","",Kopā_4.2.)</f>
        <v>-</v>
      </c>
    </row>
    <row r="12" spans="1:5" x14ac:dyDescent="0.25">
      <c r="A12" s="199" t="s">
        <v>60</v>
      </c>
      <c r="B12" s="200"/>
      <c r="C12" s="17">
        <f>IFERROR(SUM(C10,C11),"")</f>
        <v>0</v>
      </c>
      <c r="E12" s="2" t="str">
        <f>IFERROR(IF($C$12&lt;=20000,"Nepārsniedz limitu","Pārsniedz limitu!"),"-")</f>
        <v>Nepārsniedz limitu</v>
      </c>
    </row>
    <row r="13" spans="1:5" ht="49.5" customHeight="1" x14ac:dyDescent="0.25">
      <c r="A13" s="201" t="s">
        <v>79</v>
      </c>
      <c r="B13" s="201"/>
      <c r="C13" s="201"/>
    </row>
  </sheetData>
  <sheetProtection selectLockedCells="1"/>
  <mergeCells count="4">
    <mergeCell ref="A5:B5"/>
    <mergeCell ref="A6:C6"/>
    <mergeCell ref="A12:B12"/>
    <mergeCell ref="A13:C13"/>
  </mergeCells>
  <conditionalFormatting sqref="C5">
    <cfRule type="cellIs" dxfId="7" priority="10" operator="greaterThan">
      <formula>10000</formula>
    </cfRule>
    <cfRule type="cellIs" dxfId="6" priority="11" operator="lessThanOrEqual">
      <formula>10000</formula>
    </cfRule>
  </conditionalFormatting>
  <conditionalFormatting sqref="E5">
    <cfRule type="containsText" dxfId="5" priority="1" operator="containsText" text="Nepārsniedz limitu">
      <formula>NOT(ISERROR(SEARCH("Nepārsniedz limitu",E5)))</formula>
    </cfRule>
    <cfRule type="containsText" dxfId="4" priority="9" operator="containsText" text="Pārsniedz limitu!">
      <formula>NOT(ISERROR(SEARCH("Pārsniedz limitu!",E5)))</formula>
    </cfRule>
  </conditionalFormatting>
  <conditionalFormatting sqref="E12">
    <cfRule type="containsText" dxfId="3" priority="2" operator="containsText" text="Nepārsniedz limitu">
      <formula>NOT(ISERROR(SEARCH("Nepārsniedz limitu",E12)))</formula>
    </cfRule>
    <cfRule type="containsText" dxfId="2" priority="6" operator="containsText" text="Pārsniedz limitu!">
      <formula>NOT(ISERROR(SEARCH("Pārsniedz limitu!",E12)))</formula>
    </cfRule>
  </conditionalFormatting>
  <conditionalFormatting sqref="C12">
    <cfRule type="cellIs" dxfId="1" priority="4" operator="greaterThan">
      <formula>20000</formula>
    </cfRule>
    <cfRule type="cellIs" dxfId="0" priority="5" operator="lessThanOrEqual">
      <formula>20000</formula>
    </cfRule>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8822-CB39-41E9-9930-B594CCB1DC3F}">
  <sheetPr>
    <tabColor theme="9" tint="0.59999389629810485"/>
  </sheetPr>
  <dimension ref="A1:AD20"/>
  <sheetViews>
    <sheetView tabSelected="1" zoomScale="70" zoomScaleNormal="70" workbookViewId="0">
      <selection activeCell="S26" sqref="S26"/>
    </sheetView>
  </sheetViews>
  <sheetFormatPr defaultRowHeight="15" x14ac:dyDescent="0.25"/>
  <cols>
    <col min="1" max="1" width="8.7109375" style="2" customWidth="1"/>
    <col min="2" max="3" width="31" style="2" customWidth="1"/>
    <col min="4" max="9" width="11.42578125" style="2" customWidth="1"/>
    <col min="10" max="11" width="13.28515625" style="2" customWidth="1"/>
    <col min="12" max="16" width="14.7109375" style="7" customWidth="1"/>
    <col min="17" max="21" width="11.42578125" style="2" customWidth="1"/>
    <col min="22" max="25" width="14.7109375" style="7" customWidth="1"/>
    <col min="26" max="26" width="13.42578125" style="2" customWidth="1"/>
    <col min="27" max="16384" width="9.140625" style="2"/>
  </cols>
  <sheetData>
    <row r="1" spans="1:30" s="118" customFormat="1" ht="23.25" x14ac:dyDescent="0.35">
      <c r="A1" s="211" t="s">
        <v>3</v>
      </c>
      <c r="B1" s="202" t="s">
        <v>4</v>
      </c>
      <c r="C1" s="202"/>
      <c r="D1" s="202"/>
      <c r="E1" s="202"/>
      <c r="F1" s="202"/>
      <c r="G1" s="202"/>
      <c r="H1" s="202"/>
      <c r="I1" s="202"/>
      <c r="J1" s="202"/>
      <c r="K1" s="202"/>
      <c r="L1" s="202"/>
      <c r="M1" s="202"/>
      <c r="N1" s="202"/>
      <c r="O1" s="202"/>
      <c r="P1" s="202"/>
      <c r="Q1" s="202"/>
      <c r="R1" s="202"/>
      <c r="S1" s="202"/>
      <c r="T1" s="202"/>
      <c r="U1" s="202"/>
      <c r="V1" s="202"/>
      <c r="W1" s="202"/>
      <c r="X1" s="202"/>
      <c r="Y1" s="202"/>
      <c r="Z1" s="202"/>
      <c r="AA1" s="117"/>
      <c r="AB1" s="117"/>
      <c r="AC1" s="117"/>
      <c r="AD1" s="117"/>
    </row>
    <row r="2" spans="1:30" s="118" customFormat="1" ht="19.5" customHeight="1" x14ac:dyDescent="0.35">
      <c r="A2" s="211"/>
      <c r="B2" s="203" t="s">
        <v>123</v>
      </c>
      <c r="C2" s="203"/>
      <c r="D2" s="203"/>
      <c r="E2" s="203"/>
      <c r="F2" s="203"/>
      <c r="G2" s="203"/>
      <c r="H2" s="203"/>
      <c r="I2" s="203"/>
      <c r="J2" s="203"/>
      <c r="K2" s="203"/>
      <c r="L2" s="203"/>
      <c r="M2" s="203"/>
      <c r="N2" s="203"/>
      <c r="O2" s="203"/>
      <c r="P2" s="203"/>
      <c r="Q2" s="203"/>
      <c r="R2" s="203"/>
      <c r="S2" s="203"/>
      <c r="T2" s="203"/>
      <c r="U2" s="203"/>
      <c r="V2" s="203"/>
      <c r="W2" s="203"/>
      <c r="X2" s="203"/>
      <c r="Y2" s="203"/>
      <c r="Z2" s="203"/>
      <c r="AA2" s="119"/>
      <c r="AB2" s="119"/>
      <c r="AC2" s="119"/>
      <c r="AD2" s="119"/>
    </row>
    <row r="3" spans="1:30" s="112" customFormat="1" ht="16.5" thickBot="1" x14ac:dyDescent="0.3">
      <c r="A3" s="113"/>
      <c r="B3" s="114"/>
      <c r="C3" s="114"/>
      <c r="D3" s="114"/>
      <c r="E3" s="114"/>
      <c r="F3" s="114"/>
      <c r="G3" s="114"/>
      <c r="H3" s="114"/>
      <c r="I3" s="114"/>
      <c r="J3" s="114"/>
      <c r="K3" s="114"/>
      <c r="L3" s="5"/>
      <c r="M3" s="5"/>
      <c r="N3" s="5"/>
      <c r="O3" s="5"/>
      <c r="P3" s="5"/>
      <c r="Q3" s="114"/>
      <c r="R3" s="114"/>
      <c r="S3" s="114"/>
      <c r="T3" s="114"/>
      <c r="U3" s="114"/>
      <c r="V3" s="5"/>
      <c r="W3" s="5"/>
      <c r="X3" s="5"/>
      <c r="Y3" s="5"/>
      <c r="Z3" s="3"/>
      <c r="AA3" s="3"/>
      <c r="AB3" s="3"/>
      <c r="AC3" s="3"/>
      <c r="AD3" s="3"/>
    </row>
    <row r="4" spans="1:30" s="112" customFormat="1" ht="33" customHeight="1" x14ac:dyDescent="0.25">
      <c r="A4" s="212" t="s">
        <v>10</v>
      </c>
      <c r="B4" s="214" t="s">
        <v>55</v>
      </c>
      <c r="C4" s="214" t="s">
        <v>94</v>
      </c>
      <c r="D4" s="214" t="s">
        <v>138</v>
      </c>
      <c r="E4" s="214" t="s">
        <v>135</v>
      </c>
      <c r="F4" s="206" t="s">
        <v>142</v>
      </c>
      <c r="G4" s="208" t="s">
        <v>150</v>
      </c>
      <c r="H4" s="209"/>
      <c r="I4" s="209"/>
      <c r="J4" s="209"/>
      <c r="K4" s="209"/>
      <c r="L4" s="209"/>
      <c r="M4" s="209"/>
      <c r="N4" s="209"/>
      <c r="O4" s="209"/>
      <c r="P4" s="210"/>
      <c r="Q4" s="228" t="s">
        <v>151</v>
      </c>
      <c r="R4" s="229"/>
      <c r="S4" s="229"/>
      <c r="T4" s="229"/>
      <c r="U4" s="229"/>
      <c r="V4" s="229"/>
      <c r="W4" s="229"/>
      <c r="X4" s="229"/>
      <c r="Y4" s="229"/>
      <c r="Z4" s="230"/>
    </row>
    <row r="5" spans="1:30" s="112" customFormat="1" ht="128.25" x14ac:dyDescent="0.25">
      <c r="A5" s="213"/>
      <c r="B5" s="215"/>
      <c r="C5" s="215"/>
      <c r="D5" s="215"/>
      <c r="E5" s="215"/>
      <c r="F5" s="207"/>
      <c r="G5" s="115" t="s">
        <v>141</v>
      </c>
      <c r="H5" s="127" t="s">
        <v>133</v>
      </c>
      <c r="I5" s="127" t="s">
        <v>143</v>
      </c>
      <c r="J5" s="127" t="s">
        <v>144</v>
      </c>
      <c r="K5" s="125" t="s">
        <v>146</v>
      </c>
      <c r="L5" s="126" t="s">
        <v>134</v>
      </c>
      <c r="M5" s="126" t="s">
        <v>164</v>
      </c>
      <c r="N5" s="127" t="s">
        <v>120</v>
      </c>
      <c r="O5" s="125" t="s">
        <v>136</v>
      </c>
      <c r="P5" s="116" t="s">
        <v>152</v>
      </c>
      <c r="Q5" s="115" t="s">
        <v>145</v>
      </c>
      <c r="R5" s="129" t="s">
        <v>133</v>
      </c>
      <c r="S5" s="129" t="s">
        <v>143</v>
      </c>
      <c r="T5" s="129" t="s">
        <v>144</v>
      </c>
      <c r="U5" s="128" t="s">
        <v>147</v>
      </c>
      <c r="V5" s="126" t="s">
        <v>140</v>
      </c>
      <c r="W5" s="126" t="s">
        <v>149</v>
      </c>
      <c r="X5" s="129" t="s">
        <v>120</v>
      </c>
      <c r="Y5" s="128" t="s">
        <v>137</v>
      </c>
      <c r="Z5" s="231" t="s">
        <v>153</v>
      </c>
    </row>
    <row r="6" spans="1:30" x14ac:dyDescent="0.25">
      <c r="A6" s="149">
        <v>1</v>
      </c>
      <c r="B6" s="19"/>
      <c r="C6" s="19"/>
      <c r="D6" s="23"/>
      <c r="E6" s="23"/>
      <c r="F6" s="150"/>
      <c r="G6" s="137"/>
      <c r="H6" s="21"/>
      <c r="I6" s="131" t="str">
        <f>IF($H6="","",($G6*Dati!$C$23))</f>
        <v/>
      </c>
      <c r="J6" s="23"/>
      <c r="K6" s="110" t="str">
        <f>IFERROR(ROUND($J6*$I6,2),"")</f>
        <v/>
      </c>
      <c r="L6" s="130"/>
      <c r="M6" s="131" t="str">
        <f>IF($L6="","",($G6*Dati!$C$24))</f>
        <v/>
      </c>
      <c r="N6" s="121"/>
      <c r="O6" s="110" t="str">
        <f>IFERROR(ROUND($N6*$M6,2),"")</f>
        <v/>
      </c>
      <c r="P6" s="138" t="str">
        <f>IF(SUM($K6,$O6)=0," ",SUM($K6,$O6))</f>
        <v xml:space="preserve"> </v>
      </c>
      <c r="Q6" s="137"/>
      <c r="R6" s="21"/>
      <c r="S6" s="131" t="str">
        <f>IF($R6="","",($Q6*Dati!$C$23))</f>
        <v/>
      </c>
      <c r="T6" s="23"/>
      <c r="U6" s="110" t="str">
        <f>IFERROR(ROUND($T6*$S6,2),"")</f>
        <v/>
      </c>
      <c r="V6" s="21"/>
      <c r="W6" s="131" t="str">
        <f>IF($V6="","",($Q6*Dati!$C$25))</f>
        <v/>
      </c>
      <c r="X6" s="121"/>
      <c r="Y6" s="110" t="str">
        <f>IFERROR(ROUND($X6*$W6,2),"")</f>
        <v/>
      </c>
      <c r="Z6" s="138" t="str">
        <f>IF(SUM($U6,$Y6)=0," ",SUM($U6,$Y6))</f>
        <v xml:space="preserve"> </v>
      </c>
    </row>
    <row r="7" spans="1:30" x14ac:dyDescent="0.25">
      <c r="A7" s="149">
        <v>2</v>
      </c>
      <c r="B7" s="19"/>
      <c r="C7" s="19"/>
      <c r="D7" s="23"/>
      <c r="E7" s="23"/>
      <c r="F7" s="150"/>
      <c r="G7" s="137"/>
      <c r="H7" s="21"/>
      <c r="I7" s="131" t="str">
        <f>IF($H7="","",($G7*Dati!$C$23))</f>
        <v/>
      </c>
      <c r="J7" s="23"/>
      <c r="K7" s="110" t="str">
        <f t="shared" ref="K7:K13" si="0">IFERROR(ROUND($J7*$I7,2),"")</f>
        <v/>
      </c>
      <c r="L7" s="130"/>
      <c r="M7" s="131" t="str">
        <f>IF($L7="","",($G7*Dati!$C$24))</f>
        <v/>
      </c>
      <c r="N7" s="121"/>
      <c r="O7" s="110" t="str">
        <f t="shared" ref="O7:O13" si="1">IFERROR(ROUND($N7*$M7,2),"")</f>
        <v/>
      </c>
      <c r="P7" s="138" t="str">
        <f t="shared" ref="P7:P13" si="2">IF(SUM($K7,$O7)=0," ",SUM($K7,$O7))</f>
        <v xml:space="preserve"> </v>
      </c>
      <c r="Q7" s="137"/>
      <c r="R7" s="21"/>
      <c r="S7" s="131" t="str">
        <f>IF($R7="","",($Q7*Dati!$C$23))</f>
        <v/>
      </c>
      <c r="T7" s="23"/>
      <c r="U7" s="110" t="str">
        <f t="shared" ref="U7:U13" si="3">IFERROR(ROUND($T7*$S7,2),"")</f>
        <v/>
      </c>
      <c r="V7" s="21"/>
      <c r="W7" s="131" t="str">
        <f>IF($V7="","",($Q7*Dati!$C$25))</f>
        <v/>
      </c>
      <c r="X7" s="121"/>
      <c r="Y7" s="110" t="str">
        <f t="shared" ref="Y7:Y13" si="4">IFERROR(ROUND($X7*$W7,2),"")</f>
        <v/>
      </c>
      <c r="Z7" s="138" t="str">
        <f t="shared" ref="Z7:Z13" si="5">IF(SUM($U7,$Y7)=0," ",SUM($U7,$Y7))</f>
        <v xml:space="preserve"> </v>
      </c>
    </row>
    <row r="8" spans="1:30" x14ac:dyDescent="0.25">
      <c r="A8" s="149">
        <v>3</v>
      </c>
      <c r="B8" s="19"/>
      <c r="C8" s="19"/>
      <c r="D8" s="23"/>
      <c r="E8" s="23"/>
      <c r="F8" s="150"/>
      <c r="G8" s="137"/>
      <c r="H8" s="21"/>
      <c r="I8" s="131" t="str">
        <f>IF($H8="","",($G8*Dati!$C$23))</f>
        <v/>
      </c>
      <c r="J8" s="23"/>
      <c r="K8" s="110" t="str">
        <f t="shared" si="0"/>
        <v/>
      </c>
      <c r="L8" s="130"/>
      <c r="M8" s="131" t="str">
        <f>IF($L8="","",($G8*Dati!$C$24))</f>
        <v/>
      </c>
      <c r="N8" s="121"/>
      <c r="O8" s="110" t="str">
        <f t="shared" si="1"/>
        <v/>
      </c>
      <c r="P8" s="138" t="str">
        <f t="shared" si="2"/>
        <v xml:space="preserve"> </v>
      </c>
      <c r="Q8" s="137"/>
      <c r="R8" s="21"/>
      <c r="S8" s="131" t="str">
        <f>IF($R8="","",($Q8*Dati!$C$23))</f>
        <v/>
      </c>
      <c r="T8" s="23"/>
      <c r="U8" s="110" t="str">
        <f t="shared" si="3"/>
        <v/>
      </c>
      <c r="V8" s="21"/>
      <c r="W8" s="131" t="str">
        <f>IF($V8="","",($Q8*Dati!$C$25))</f>
        <v/>
      </c>
      <c r="X8" s="121"/>
      <c r="Y8" s="110" t="str">
        <f t="shared" si="4"/>
        <v/>
      </c>
      <c r="Z8" s="138" t="str">
        <f t="shared" si="5"/>
        <v xml:space="preserve"> </v>
      </c>
    </row>
    <row r="9" spans="1:30" x14ac:dyDescent="0.25">
      <c r="A9" s="149">
        <v>4</v>
      </c>
      <c r="B9" s="19"/>
      <c r="C9" s="19"/>
      <c r="D9" s="23"/>
      <c r="E9" s="23"/>
      <c r="F9" s="150"/>
      <c r="G9" s="137"/>
      <c r="H9" s="21"/>
      <c r="I9" s="131" t="str">
        <f>IF($H9="","",($G9*Dati!$C$23))</f>
        <v/>
      </c>
      <c r="J9" s="23"/>
      <c r="K9" s="110" t="str">
        <f t="shared" si="0"/>
        <v/>
      </c>
      <c r="L9" s="130"/>
      <c r="M9" s="131" t="str">
        <f>IF($L9="","",($G9*Dati!$C$24))</f>
        <v/>
      </c>
      <c r="N9" s="121"/>
      <c r="O9" s="110" t="str">
        <f t="shared" si="1"/>
        <v/>
      </c>
      <c r="P9" s="138" t="str">
        <f t="shared" si="2"/>
        <v xml:space="preserve"> </v>
      </c>
      <c r="Q9" s="137"/>
      <c r="R9" s="21"/>
      <c r="S9" s="131" t="str">
        <f>IF($R9="","",($Q9*Dati!$C$23))</f>
        <v/>
      </c>
      <c r="T9" s="23"/>
      <c r="U9" s="110" t="str">
        <f t="shared" si="3"/>
        <v/>
      </c>
      <c r="V9" s="21"/>
      <c r="W9" s="131" t="str">
        <f>IF($V9="","",($Q9*Dati!$C$25))</f>
        <v/>
      </c>
      <c r="X9" s="121"/>
      <c r="Y9" s="110" t="str">
        <f t="shared" si="4"/>
        <v/>
      </c>
      <c r="Z9" s="138" t="str">
        <f t="shared" si="5"/>
        <v xml:space="preserve"> </v>
      </c>
    </row>
    <row r="10" spans="1:30" x14ac:dyDescent="0.25">
      <c r="A10" s="149">
        <v>5</v>
      </c>
      <c r="B10" s="19"/>
      <c r="C10" s="19"/>
      <c r="D10" s="23"/>
      <c r="E10" s="23"/>
      <c r="F10" s="150"/>
      <c r="G10" s="137"/>
      <c r="H10" s="21"/>
      <c r="I10" s="131" t="str">
        <f>IF($H10="","",($G10*Dati!$C$23))</f>
        <v/>
      </c>
      <c r="J10" s="23"/>
      <c r="K10" s="110" t="str">
        <f t="shared" si="0"/>
        <v/>
      </c>
      <c r="L10" s="130"/>
      <c r="M10" s="131" t="str">
        <f>IF($L10="","",($G10*Dati!$C$24))</f>
        <v/>
      </c>
      <c r="N10" s="121"/>
      <c r="O10" s="110" t="str">
        <f t="shared" si="1"/>
        <v/>
      </c>
      <c r="P10" s="138" t="str">
        <f t="shared" si="2"/>
        <v xml:space="preserve"> </v>
      </c>
      <c r="Q10" s="137"/>
      <c r="R10" s="21"/>
      <c r="S10" s="131" t="str">
        <f>IF($R10="","",($Q10*Dati!$C$23))</f>
        <v/>
      </c>
      <c r="T10" s="23"/>
      <c r="U10" s="110" t="str">
        <f t="shared" si="3"/>
        <v/>
      </c>
      <c r="V10" s="21"/>
      <c r="W10" s="131" t="str">
        <f>IF($V10="","",($Q10*Dati!$C$25))</f>
        <v/>
      </c>
      <c r="X10" s="121"/>
      <c r="Y10" s="110" t="str">
        <f t="shared" si="4"/>
        <v/>
      </c>
      <c r="Z10" s="138" t="str">
        <f t="shared" si="5"/>
        <v xml:space="preserve"> </v>
      </c>
    </row>
    <row r="11" spans="1:30" x14ac:dyDescent="0.25">
      <c r="A11" s="149">
        <v>6</v>
      </c>
      <c r="B11" s="19"/>
      <c r="C11" s="19"/>
      <c r="D11" s="23"/>
      <c r="E11" s="23"/>
      <c r="F11" s="150"/>
      <c r="G11" s="137"/>
      <c r="H11" s="21"/>
      <c r="I11" s="131" t="str">
        <f>IF($H11="","",($G11*Dati!$C$23))</f>
        <v/>
      </c>
      <c r="J11" s="23"/>
      <c r="K11" s="110" t="str">
        <f t="shared" si="0"/>
        <v/>
      </c>
      <c r="L11" s="130"/>
      <c r="M11" s="131" t="str">
        <f>IF($L11="","",($G11*Dati!$C$24))</f>
        <v/>
      </c>
      <c r="N11" s="121"/>
      <c r="O11" s="110" t="str">
        <f t="shared" si="1"/>
        <v/>
      </c>
      <c r="P11" s="138" t="str">
        <f t="shared" si="2"/>
        <v xml:space="preserve"> </v>
      </c>
      <c r="Q11" s="137"/>
      <c r="R11" s="21"/>
      <c r="S11" s="131" t="str">
        <f>IF($R11="","",($Q11*Dati!$C$23))</f>
        <v/>
      </c>
      <c r="T11" s="23"/>
      <c r="U11" s="110" t="str">
        <f t="shared" si="3"/>
        <v/>
      </c>
      <c r="V11" s="21"/>
      <c r="W11" s="131" t="str">
        <f>IF($V11="","",($Q11*Dati!$C$25))</f>
        <v/>
      </c>
      <c r="X11" s="121"/>
      <c r="Y11" s="110" t="str">
        <f t="shared" si="4"/>
        <v/>
      </c>
      <c r="Z11" s="138" t="str">
        <f t="shared" si="5"/>
        <v xml:space="preserve"> </v>
      </c>
    </row>
    <row r="12" spans="1:30" x14ac:dyDescent="0.25">
      <c r="A12" s="149">
        <v>7</v>
      </c>
      <c r="B12" s="19"/>
      <c r="C12" s="19"/>
      <c r="D12" s="23"/>
      <c r="E12" s="23"/>
      <c r="F12" s="150"/>
      <c r="G12" s="137"/>
      <c r="H12" s="21"/>
      <c r="I12" s="131" t="str">
        <f>IF($H12="","",($G12*Dati!$C$23))</f>
        <v/>
      </c>
      <c r="J12" s="23"/>
      <c r="K12" s="110" t="str">
        <f t="shared" si="0"/>
        <v/>
      </c>
      <c r="L12" s="130"/>
      <c r="M12" s="131" t="str">
        <f>IF($L12="","",($G12*Dati!$C$24))</f>
        <v/>
      </c>
      <c r="N12" s="121"/>
      <c r="O12" s="110" t="str">
        <f t="shared" si="1"/>
        <v/>
      </c>
      <c r="P12" s="138" t="str">
        <f t="shared" si="2"/>
        <v xml:space="preserve"> </v>
      </c>
      <c r="Q12" s="137"/>
      <c r="R12" s="21"/>
      <c r="S12" s="131" t="str">
        <f>IF($R12="","",($Q12*Dati!$C$23))</f>
        <v/>
      </c>
      <c r="T12" s="23"/>
      <c r="U12" s="110" t="str">
        <f t="shared" si="3"/>
        <v/>
      </c>
      <c r="V12" s="21"/>
      <c r="W12" s="131" t="str">
        <f>IF($V12="","",($Q12*Dati!$C$25))</f>
        <v/>
      </c>
      <c r="X12" s="121"/>
      <c r="Y12" s="110" t="str">
        <f t="shared" si="4"/>
        <v/>
      </c>
      <c r="Z12" s="138" t="str">
        <f t="shared" si="5"/>
        <v xml:space="preserve"> </v>
      </c>
    </row>
    <row r="13" spans="1:30" x14ac:dyDescent="0.25">
      <c r="A13" s="149">
        <v>8</v>
      </c>
      <c r="B13" s="19"/>
      <c r="C13" s="19"/>
      <c r="D13" s="23"/>
      <c r="E13" s="23"/>
      <c r="F13" s="150"/>
      <c r="G13" s="137"/>
      <c r="H13" s="21"/>
      <c r="I13" s="131" t="str">
        <f>IF($H13="","",($G13*Dati!$C$23))</f>
        <v/>
      </c>
      <c r="J13" s="23"/>
      <c r="K13" s="110" t="str">
        <f t="shared" si="0"/>
        <v/>
      </c>
      <c r="L13" s="130"/>
      <c r="M13" s="131" t="str">
        <f>IF($L13="","",($G13*Dati!$C$24))</f>
        <v/>
      </c>
      <c r="N13" s="121"/>
      <c r="O13" s="110" t="str">
        <f t="shared" si="1"/>
        <v/>
      </c>
      <c r="P13" s="138" t="str">
        <f t="shared" si="2"/>
        <v xml:space="preserve"> </v>
      </c>
      <c r="Q13" s="137"/>
      <c r="R13" s="21"/>
      <c r="S13" s="131" t="str">
        <f>IF($R13="","",($Q13*Dati!$C$23))</f>
        <v/>
      </c>
      <c r="T13" s="23"/>
      <c r="U13" s="110" t="str">
        <f t="shared" si="3"/>
        <v/>
      </c>
      <c r="V13" s="21"/>
      <c r="W13" s="131" t="str">
        <f>IF($V13="","",($Q13*Dati!$C$25))</f>
        <v/>
      </c>
      <c r="X13" s="121"/>
      <c r="Y13" s="110" t="str">
        <f t="shared" si="4"/>
        <v/>
      </c>
      <c r="Z13" s="138" t="str">
        <f t="shared" si="5"/>
        <v xml:space="preserve"> </v>
      </c>
    </row>
    <row r="14" spans="1:30" ht="15.75" thickBot="1" x14ac:dyDescent="0.3">
      <c r="A14" s="204" t="s">
        <v>59</v>
      </c>
      <c r="B14" s="205"/>
      <c r="C14" s="205"/>
      <c r="D14" s="153" t="str">
        <f>IF(SUM(D6:D13)=0," ",SUM(D6:D13))</f>
        <v xml:space="preserve"> </v>
      </c>
      <c r="E14" s="153" t="str">
        <f t="shared" ref="E14:Y14" si="6">IF(SUM(E6:E13)=0," ",SUM(E6:E13))</f>
        <v xml:space="preserve"> </v>
      </c>
      <c r="F14" s="161" t="str">
        <f t="shared" si="6"/>
        <v xml:space="preserve"> </v>
      </c>
      <c r="G14" s="152" t="str">
        <f>IF(SUM(G6:G13)=0," ",SUM(G6:G13))</f>
        <v xml:space="preserve"> </v>
      </c>
      <c r="H14" s="153"/>
      <c r="I14" s="154" t="str">
        <f>IF(SUM(I6:I13)=0," ",SUM(I6:I13))</f>
        <v xml:space="preserve"> </v>
      </c>
      <c r="J14" s="155"/>
      <c r="K14" s="154" t="str">
        <f>IF(SUM(K6:K13)=0," ",SUM(K6:K13))</f>
        <v xml:space="preserve"> </v>
      </c>
      <c r="L14" s="156"/>
      <c r="M14" s="154" t="str">
        <f>IF(SUM(M6:M13)=0," ",SUM(M6:M13))</f>
        <v xml:space="preserve"> </v>
      </c>
      <c r="N14" s="157"/>
      <c r="O14" s="158" t="str">
        <f t="shared" si="6"/>
        <v xml:space="preserve"> </v>
      </c>
      <c r="P14" s="159" t="str">
        <f>IF(SUM(P6:P13)=0," ",SUM(P6:P13))</f>
        <v xml:space="preserve"> </v>
      </c>
      <c r="Q14" s="160" t="str">
        <f>IF(SUM(Q6:Q13)=0," ",SUM(Q6:Q13))</f>
        <v xml:space="preserve"> </v>
      </c>
      <c r="R14" s="155"/>
      <c r="S14" s="154" t="str">
        <f>IF(SUM(S6:S13)=0," ",SUM(S6:S13))</f>
        <v xml:space="preserve"> </v>
      </c>
      <c r="T14" s="155"/>
      <c r="U14" s="154" t="str">
        <f>IF(SUM(U6:U13)=0," ",SUM(U6:U13))</f>
        <v xml:space="preserve"> </v>
      </c>
      <c r="V14" s="156"/>
      <c r="W14" s="154" t="str">
        <f>IF(SUM(W6:W13)=0," ",SUM(W6:W13))</f>
        <v xml:space="preserve"> </v>
      </c>
      <c r="X14" s="157"/>
      <c r="Y14" s="158" t="str">
        <f t="shared" si="6"/>
        <v xml:space="preserve"> </v>
      </c>
      <c r="Z14" s="159" t="str">
        <f>IF(SUM(Z6:Z13)=0," ",SUM(Z6:Z13))</f>
        <v xml:space="preserve"> </v>
      </c>
    </row>
    <row r="15" spans="1:30" s="132" customFormat="1" x14ac:dyDescent="0.25">
      <c r="I15" s="133"/>
      <c r="J15" s="133"/>
      <c r="K15" s="133"/>
      <c r="L15" s="134"/>
      <c r="M15" s="134"/>
      <c r="N15" s="134"/>
      <c r="O15" s="134"/>
      <c r="P15" s="134"/>
      <c r="Q15" s="133"/>
      <c r="R15" s="133"/>
      <c r="S15" s="133"/>
      <c r="T15" s="133"/>
      <c r="U15" s="133"/>
      <c r="V15" s="134"/>
      <c r="W15" s="134"/>
      <c r="X15" s="134"/>
      <c r="Y15" s="134"/>
    </row>
    <row r="16" spans="1:30" s="132" customFormat="1" ht="18" x14ac:dyDescent="0.25">
      <c r="A16" s="135" t="s">
        <v>121</v>
      </c>
      <c r="B16" s="135"/>
      <c r="C16" s="135"/>
      <c r="D16" s="135"/>
      <c r="E16" s="135"/>
      <c r="F16" s="135"/>
      <c r="G16" s="135"/>
      <c r="H16" s="135"/>
      <c r="I16" s="135"/>
      <c r="J16" s="135"/>
      <c r="K16" s="135"/>
      <c r="L16" s="136"/>
      <c r="M16" s="136"/>
      <c r="N16" s="136"/>
      <c r="O16" s="136"/>
      <c r="P16" s="136"/>
      <c r="Q16" s="135"/>
      <c r="R16" s="135"/>
      <c r="S16" s="135"/>
      <c r="T16" s="135"/>
      <c r="U16" s="135"/>
      <c r="V16" s="136"/>
      <c r="W16" s="136"/>
      <c r="X16" s="136"/>
      <c r="Y16" s="136"/>
    </row>
    <row r="17" spans="12:25" s="132" customFormat="1" x14ac:dyDescent="0.25">
      <c r="L17" s="136"/>
      <c r="M17" s="136"/>
      <c r="N17" s="136"/>
      <c r="O17" s="136"/>
      <c r="P17" s="136"/>
      <c r="V17" s="136"/>
      <c r="W17" s="136"/>
      <c r="X17" s="136"/>
      <c r="Y17" s="136"/>
    </row>
    <row r="18" spans="12:25" s="132" customFormat="1" x14ac:dyDescent="0.25">
      <c r="L18" s="136"/>
      <c r="M18" s="136"/>
      <c r="N18" s="136"/>
      <c r="O18" s="136"/>
      <c r="P18" s="136"/>
      <c r="V18" s="136"/>
      <c r="W18" s="136"/>
      <c r="X18" s="136"/>
      <c r="Y18" s="136"/>
    </row>
    <row r="19" spans="12:25" s="132" customFormat="1" x14ac:dyDescent="0.25">
      <c r="L19" s="136"/>
      <c r="M19" s="136"/>
      <c r="N19" s="136"/>
      <c r="O19" s="136"/>
      <c r="P19" s="136"/>
      <c r="V19" s="136"/>
      <c r="W19" s="136"/>
      <c r="X19" s="136"/>
      <c r="Y19" s="136"/>
    </row>
    <row r="20" spans="12:25" s="132" customFormat="1" x14ac:dyDescent="0.25">
      <c r="L20" s="136"/>
      <c r="M20" s="136"/>
      <c r="N20" s="136"/>
      <c r="O20" s="136"/>
      <c r="P20" s="136"/>
      <c r="V20" s="136"/>
      <c r="W20" s="136"/>
      <c r="X20" s="136"/>
      <c r="Y20" s="136"/>
    </row>
  </sheetData>
  <sheetProtection selectLockedCells="1"/>
  <mergeCells count="12">
    <mergeCell ref="B1:Z1"/>
    <mergeCell ref="B2:Z2"/>
    <mergeCell ref="A14:C14"/>
    <mergeCell ref="F4:F5"/>
    <mergeCell ref="G4:P4"/>
    <mergeCell ref="A1:A2"/>
    <mergeCell ref="A4:A5"/>
    <mergeCell ref="B4:B5"/>
    <mergeCell ref="C4:C5"/>
    <mergeCell ref="D4:D5"/>
    <mergeCell ref="E4:E5"/>
    <mergeCell ref="Q4:Z4"/>
  </mergeCells>
  <dataValidations count="12">
    <dataValidation allowBlank="1" showInputMessage="1" showErrorMessage="1" prompt="Lūdzam norādīt dokumenta datumu, numuru, nosaukumu" sqref="C6:C13" xr:uid="{43D73560-8C1D-43F3-88F0-494477EB85DB}"/>
    <dataValidation type="whole" errorStyle="warning" operator="equal" allowBlank="1" showInputMessage="1" showErrorMessage="1" error="Norādītā biroja telpu platība kopā ar citu telpu platību pārsniedz kopējo telpas platību, kas pretendē uz atbalstu._x000a__x000a_Platība norādāma veselās vienībās (kvadrātmetrs, noapaļo uz leju)" prompt="Lūdzam norādīt telpu platību" sqref="E6:E13" xr:uid="{47C427CC-15AC-42AD-91DD-412E56CF6EDA}">
      <formula1>D6-F6</formula1>
    </dataValidation>
    <dataValidation type="whole" errorStyle="warning" operator="equal" allowBlank="1" showInputMessage="1" showErrorMessage="1" error="Norādītā biroja telpu platība kopā ar citu telpu platību pārsniedz kopējo telpas platību, kas pretendē uz atbalstu._x000a__x000a_Platība norādāma veselās vienībās (kvadrātmetrs, noapaļo uz leju)" prompt="Lūdzam norādīt telpu platību" sqref="D6:D13" xr:uid="{776163E9-927A-4531-8F83-A833DEA32BD5}">
      <formula1>F6+E6</formula1>
    </dataValidation>
    <dataValidation allowBlank="1" showInputMessage="1" showErrorMessage="1" prompt="Lūdzam identificēt telpas un norādīt to adresi, piemēram, birojas telpas, Rīgas ielā 1, Rīgā" sqref="B6:B13" xr:uid="{3DF2F7FA-DEFF-4948-AB54-E7E1889817F6}"/>
    <dataValidation allowBlank="1" showInputMessage="1" showErrorMessage="1" prompt="Aprēķins tiek veikts automātiski" sqref="Y6:Z13 K6:K13 M6:M13 W6:W13 U6:U13 O6:P13 I6:I13 S6:S13" xr:uid="{E499997A-56E0-4D56-82CD-42D41B2054B8}"/>
    <dataValidation type="whole" errorStyle="warning" operator="lessThanOrEqual" allowBlank="1" showInputMessage="1" showErrorMessage="1" error="Izmaksas attiecināmas periodā no 01.10.2022. līdz 31.12.2023. (maksimums 15 mēneši)" prompt="Lūdzam norādīt mēnešu skaitu" sqref="X6:X13 N6:N13 J6:J13 T6:T13" xr:uid="{15BFA2D9-BF9D-44AD-8357-B47B5A7261DF}">
      <formula1>15</formula1>
    </dataValidation>
    <dataValidation type="whole" errorStyle="warning" operator="equal" allowBlank="1" showInputMessage="1" showErrorMessage="1" error="Norādītā biroja telpu platība kopā ar citu telpu platību pārsniedz kopējo telpas platību, kas pretendē uz atbalstu._x000a__x000a_Platība norādāma veselās vienībās (kvadrātmetrs, noapaļo uz leju)" prompt="Lūdzam norādīt telpu platību" sqref="J6:J13" xr:uid="{B585D628-B2E2-4B60-9741-54B9A2291951}">
      <formula1>15</formula1>
    </dataValidation>
    <dataValidation type="whole" errorStyle="warning" operator="lessThanOrEqual" allowBlank="1" showInputMessage="1" showErrorMessage="1" error="Izmaksas attiecināmas periodā no 01.10.2022. līdz 31.12.2023. (maksimums 15 mēneši)" prompt="Lūdzam norādīt telpu platību" sqref="T6:T13" xr:uid="{6EE04755-08CB-4152-B84A-9291ED73A81D}">
      <formula1>15</formula1>
    </dataValidation>
    <dataValidation type="whole" errorStyle="warning" operator="equal" allowBlank="1" showInputMessage="1" showErrorMessage="1" error="Norādītā biroja telpu platība kopā ar citu telpu platību neatbilst kopējai telpu platībai, kas pretendē uz atbalstu._x000a__x000a_Platība norādāma veselās vienībās (kvadrātmetrs, noapaļo uz leju)" prompt="Lūdzam norādīt telpu platību" sqref="F6:F13" xr:uid="{4554B4FD-BCA7-497A-92F2-5887227DD384}">
      <formula1>D6-E6</formula1>
    </dataValidation>
    <dataValidation type="whole" errorStyle="warning" operator="equal" allowBlank="1" showInputMessage="1" showErrorMessage="1" error="Norādītā biroja telpu platība kopā ar citu telpu platību neatbilst kopējai telpu platībai, kas pretendē uz atbalstu._x000a__x000a_Platība norādāma veselās vienībās (kvadrātmetrs, noapaļo uz leju)" prompt="Lūdzam norādīt telpu platību" sqref="G6:G13" xr:uid="{CB2982D3-018E-4B10-B149-93C8C09116DF}">
      <formula1>F6-Q6</formula1>
    </dataValidation>
    <dataValidation type="whole" errorStyle="warning" operator="equal" allowBlank="1" showInputMessage="1" showErrorMessage="1" error="Norādītā citu telpu platība kopā ar biroja telpu platību neatbilst kopējai telpu platībai, kas pretendē uz atbalstu._x000a__x000a_Platība norādāma veselās vienībās (kvadrātmetrs, noapaļo uz leju)" prompt="Lūdzam norādīt telpu platību" sqref="Q6:Q13" xr:uid="{19F598B2-D0BD-42AB-AB1E-DE6B19C78E87}">
      <formula1>F6-G6</formula1>
    </dataValidation>
    <dataValidation type="whole" errorStyle="warning" operator="equal" allowBlank="1" showInputMessage="1" showErrorMessage="1" error="Norādītā biroja telpu platība kopā ar citu telpu platību neatbilst kopējai telpu platībai, kas pretendē uz atbalstu._x000a__x000a_Platība norādāma veselās vienībās (kvadrātmetrs, noapaļo uz leju)" prompt="Aprēķins tiek veikts automātiski" sqref="G6:G13" xr:uid="{BB5D0CB0-4858-435C-8D74-9F7646C30C41}">
      <formula1>F6-Q6</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Norādīt &quot;Jā&quot;, ja attiecināms" xr:uid="{6D118C8C-5F58-432B-BAB3-3EB3AC442FA7}">
          <x14:formula1>
            <xm:f>Dati!$J$23:$J$24</xm:f>
          </x14:formula1>
          <xm:sqref>L6:L13 R6:R13 H6:H13 V6:V13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2E5A-0616-4F24-AAAA-6101CB78743B}">
  <sheetPr>
    <tabColor theme="9" tint="0.59999389629810485"/>
  </sheetPr>
  <dimension ref="A1:AD20"/>
  <sheetViews>
    <sheetView zoomScale="70" zoomScaleNormal="70" workbookViewId="0">
      <selection activeCell="I28" sqref="I28"/>
    </sheetView>
  </sheetViews>
  <sheetFormatPr defaultRowHeight="15" x14ac:dyDescent="0.25"/>
  <cols>
    <col min="1" max="1" width="8.7109375" style="2" customWidth="1"/>
    <col min="2" max="3" width="31" style="2" customWidth="1"/>
    <col min="4" max="9" width="11.42578125" style="2" customWidth="1"/>
    <col min="10" max="11" width="13.28515625" style="2" customWidth="1"/>
    <col min="12" max="16" width="14.7109375" style="7" customWidth="1"/>
    <col min="17" max="21" width="11.42578125" style="2" customWidth="1"/>
    <col min="22" max="25" width="14.7109375" style="7" customWidth="1"/>
    <col min="26" max="26" width="13.42578125" style="2" customWidth="1"/>
    <col min="27" max="16384" width="9.140625" style="2"/>
  </cols>
  <sheetData>
    <row r="1" spans="1:30" s="120" customFormat="1" ht="30" customHeight="1" x14ac:dyDescent="0.3">
      <c r="A1" s="221" t="s">
        <v>5</v>
      </c>
      <c r="B1" s="222" t="s">
        <v>6</v>
      </c>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1:30" s="120" customFormat="1" ht="15" customHeight="1" x14ac:dyDescent="0.3">
      <c r="A2" s="221"/>
      <c r="B2" s="223" t="s">
        <v>124</v>
      </c>
      <c r="C2" s="223"/>
      <c r="D2" s="223"/>
      <c r="E2" s="223"/>
      <c r="F2" s="223"/>
      <c r="G2" s="223"/>
      <c r="H2" s="223"/>
      <c r="I2" s="223"/>
      <c r="J2" s="223"/>
      <c r="K2" s="223"/>
      <c r="L2" s="223"/>
      <c r="M2" s="223"/>
      <c r="N2" s="223"/>
      <c r="O2" s="223"/>
      <c r="P2" s="223"/>
      <c r="Q2" s="223"/>
      <c r="R2" s="223"/>
      <c r="S2" s="223"/>
      <c r="T2" s="223"/>
      <c r="U2" s="223"/>
      <c r="V2" s="223"/>
      <c r="W2" s="223"/>
      <c r="X2" s="223"/>
      <c r="Y2" s="223"/>
      <c r="Z2" s="223"/>
    </row>
    <row r="3" spans="1:30" s="112" customFormat="1" ht="16.5" thickBot="1" x14ac:dyDescent="0.3">
      <c r="A3" s="113"/>
      <c r="B3" s="114"/>
      <c r="C3" s="114"/>
      <c r="D3" s="114"/>
      <c r="E3" s="114"/>
      <c r="F3" s="114"/>
      <c r="G3" s="114"/>
      <c r="H3" s="114"/>
      <c r="I3" s="114"/>
      <c r="J3" s="114"/>
      <c r="K3" s="114"/>
      <c r="L3" s="5"/>
      <c r="M3" s="5"/>
      <c r="N3" s="5"/>
      <c r="O3" s="5"/>
      <c r="P3" s="5"/>
      <c r="Q3" s="114"/>
      <c r="R3" s="114"/>
      <c r="S3" s="114"/>
      <c r="T3" s="114"/>
      <c r="U3" s="114"/>
      <c r="V3" s="5"/>
      <c r="W3" s="5"/>
      <c r="X3" s="5"/>
      <c r="Y3" s="5"/>
      <c r="Z3" s="3"/>
      <c r="AA3" s="3"/>
      <c r="AB3" s="3"/>
      <c r="AC3" s="3"/>
      <c r="AD3" s="3"/>
    </row>
    <row r="4" spans="1:30" s="112" customFormat="1" ht="33" customHeight="1" x14ac:dyDescent="0.25">
      <c r="A4" s="224" t="s">
        <v>10</v>
      </c>
      <c r="B4" s="226" t="s">
        <v>55</v>
      </c>
      <c r="C4" s="226" t="s">
        <v>94</v>
      </c>
      <c r="D4" s="226" t="s">
        <v>138</v>
      </c>
      <c r="E4" s="226" t="s">
        <v>135</v>
      </c>
      <c r="F4" s="206" t="s">
        <v>142</v>
      </c>
      <c r="G4" s="208" t="s">
        <v>150</v>
      </c>
      <c r="H4" s="209"/>
      <c r="I4" s="209"/>
      <c r="J4" s="209"/>
      <c r="K4" s="209"/>
      <c r="L4" s="209"/>
      <c r="M4" s="209"/>
      <c r="N4" s="209"/>
      <c r="O4" s="209"/>
      <c r="P4" s="210"/>
      <c r="Q4" s="208" t="s">
        <v>151</v>
      </c>
      <c r="R4" s="209"/>
      <c r="S4" s="209"/>
      <c r="T4" s="209"/>
      <c r="U4" s="209"/>
      <c r="V4" s="209"/>
      <c r="W4" s="209"/>
      <c r="X4" s="209"/>
      <c r="Y4" s="210"/>
      <c r="Z4" s="216" t="s">
        <v>153</v>
      </c>
    </row>
    <row r="5" spans="1:30" s="112" customFormat="1" ht="128.25" x14ac:dyDescent="0.25">
      <c r="A5" s="225"/>
      <c r="B5" s="227"/>
      <c r="C5" s="227"/>
      <c r="D5" s="227"/>
      <c r="E5" s="227"/>
      <c r="F5" s="207"/>
      <c r="G5" s="115" t="s">
        <v>141</v>
      </c>
      <c r="H5" s="127" t="s">
        <v>133</v>
      </c>
      <c r="I5" s="127" t="s">
        <v>143</v>
      </c>
      <c r="J5" s="127" t="s">
        <v>144</v>
      </c>
      <c r="K5" s="125" t="s">
        <v>146</v>
      </c>
      <c r="L5" s="126" t="s">
        <v>134</v>
      </c>
      <c r="M5" s="126" t="s">
        <v>148</v>
      </c>
      <c r="N5" s="127" t="s">
        <v>120</v>
      </c>
      <c r="O5" s="125" t="s">
        <v>136</v>
      </c>
      <c r="P5" s="116" t="s">
        <v>152</v>
      </c>
      <c r="Q5" s="115" t="s">
        <v>145</v>
      </c>
      <c r="R5" s="127" t="s">
        <v>133</v>
      </c>
      <c r="S5" s="127" t="s">
        <v>143</v>
      </c>
      <c r="T5" s="127" t="s">
        <v>144</v>
      </c>
      <c r="U5" s="125" t="s">
        <v>147</v>
      </c>
      <c r="V5" s="126" t="s">
        <v>140</v>
      </c>
      <c r="W5" s="126" t="s">
        <v>149</v>
      </c>
      <c r="X5" s="127" t="s">
        <v>120</v>
      </c>
      <c r="Y5" s="145" t="s">
        <v>137</v>
      </c>
      <c r="Z5" s="217"/>
    </row>
    <row r="6" spans="1:30" x14ac:dyDescent="0.25">
      <c r="A6" s="149">
        <v>1</v>
      </c>
      <c r="B6" s="19"/>
      <c r="C6" s="19"/>
      <c r="D6" s="23"/>
      <c r="E6" s="23"/>
      <c r="F6" s="150"/>
      <c r="G6" s="137"/>
      <c r="H6" s="21"/>
      <c r="I6" s="131" t="str">
        <f>IF($H6="","",($G6*Dati!$C$23))</f>
        <v/>
      </c>
      <c r="J6" s="23"/>
      <c r="K6" s="110" t="str">
        <f>IFERROR(ROUND($J6*$I6,2),"")</f>
        <v/>
      </c>
      <c r="L6" s="130"/>
      <c r="M6" s="131" t="str">
        <f>IF($L6="","",($G6*Dati!$C$24))</f>
        <v/>
      </c>
      <c r="N6" s="121"/>
      <c r="O6" s="110" t="str">
        <f>IFERROR(ROUND($N6*$M6,2),"")</f>
        <v/>
      </c>
      <c r="P6" s="138" t="str">
        <f>IF(SUM($K6,$O6)=0," ",SUM($K6,$O6))</f>
        <v xml:space="preserve"> </v>
      </c>
      <c r="Q6" s="137"/>
      <c r="R6" s="21"/>
      <c r="S6" s="131" t="str">
        <f>IF($R6="","",($Q6*Dati!$C$23))</f>
        <v/>
      </c>
      <c r="T6" s="23"/>
      <c r="U6" s="110" t="str">
        <f>IFERROR(ROUND($T6*$S6,2),"")</f>
        <v/>
      </c>
      <c r="V6" s="21"/>
      <c r="W6" s="131" t="str">
        <f>IF($V6="","",($Q6*Dati!$C$25))</f>
        <v/>
      </c>
      <c r="X6" s="121"/>
      <c r="Y6" s="146" t="str">
        <f>IFERROR(ROUND($X6*$W6,2),"")</f>
        <v/>
      </c>
      <c r="Z6" s="147" t="str">
        <f>IF(SUM($U6,$Y6)=0," ",SUM($U6,$Y6))</f>
        <v xml:space="preserve"> </v>
      </c>
    </row>
    <row r="7" spans="1:30" x14ac:dyDescent="0.25">
      <c r="A7" s="149">
        <v>2</v>
      </c>
      <c r="B7" s="19"/>
      <c r="C7" s="19"/>
      <c r="D7" s="23"/>
      <c r="E7" s="23"/>
      <c r="F7" s="150"/>
      <c r="G7" s="137"/>
      <c r="H7" s="21"/>
      <c r="I7" s="131" t="str">
        <f>IF($H7="","",($G7*Dati!$C$23))</f>
        <v/>
      </c>
      <c r="J7" s="23"/>
      <c r="K7" s="110" t="str">
        <f t="shared" ref="K7:K13" si="0">IFERROR(ROUND($J7*$I7,2),"")</f>
        <v/>
      </c>
      <c r="L7" s="130"/>
      <c r="M7" s="131" t="str">
        <f>IF($L7="","",($G7*Dati!$C$24))</f>
        <v/>
      </c>
      <c r="N7" s="121"/>
      <c r="O7" s="110" t="str">
        <f t="shared" ref="O7:O13" si="1">IFERROR(ROUND($N7*$M7,2),"")</f>
        <v/>
      </c>
      <c r="P7" s="138" t="str">
        <f t="shared" ref="P7:P13" si="2">IF(SUM($K7,$O7)=0," ",SUM($K7,$O7))</f>
        <v xml:space="preserve"> </v>
      </c>
      <c r="Q7" s="137"/>
      <c r="R7" s="21"/>
      <c r="S7" s="131" t="str">
        <f>IF($R7="","",($Q7*Dati!$C$23))</f>
        <v/>
      </c>
      <c r="T7" s="23"/>
      <c r="U7" s="110" t="str">
        <f t="shared" ref="U7:U13" si="3">IFERROR(ROUND($T7*$S7,2),"")</f>
        <v/>
      </c>
      <c r="V7" s="21"/>
      <c r="W7" s="131" t="str">
        <f>IF($V7="","",($Q7*Dati!$C$25))</f>
        <v/>
      </c>
      <c r="X7" s="121"/>
      <c r="Y7" s="146" t="str">
        <f t="shared" ref="Y7:Y13" si="4">IFERROR(ROUND($X7*$W7,2),"")</f>
        <v/>
      </c>
      <c r="Z7" s="147" t="str">
        <f t="shared" ref="Z7:Z13" si="5">IF(SUM($U7,$Y7)=0," ",SUM($U7,$Y7))</f>
        <v xml:space="preserve"> </v>
      </c>
    </row>
    <row r="8" spans="1:30" x14ac:dyDescent="0.25">
      <c r="A8" s="149">
        <v>3</v>
      </c>
      <c r="B8" s="19"/>
      <c r="C8" s="19"/>
      <c r="D8" s="23"/>
      <c r="E8" s="23"/>
      <c r="F8" s="150"/>
      <c r="G8" s="137"/>
      <c r="H8" s="21"/>
      <c r="I8" s="131" t="str">
        <f>IF($H8="","",($G8*Dati!$C$23))</f>
        <v/>
      </c>
      <c r="J8" s="23"/>
      <c r="K8" s="110" t="str">
        <f t="shared" si="0"/>
        <v/>
      </c>
      <c r="L8" s="130"/>
      <c r="M8" s="131" t="str">
        <f>IF($L8="","",($G8*Dati!$C$24))</f>
        <v/>
      </c>
      <c r="N8" s="121"/>
      <c r="O8" s="110" t="str">
        <f t="shared" si="1"/>
        <v/>
      </c>
      <c r="P8" s="138" t="str">
        <f t="shared" si="2"/>
        <v xml:space="preserve"> </v>
      </c>
      <c r="Q8" s="137"/>
      <c r="R8" s="21"/>
      <c r="S8" s="131" t="str">
        <f>IF($R8="","",($Q8*Dati!$C$23))</f>
        <v/>
      </c>
      <c r="T8" s="23"/>
      <c r="U8" s="110" t="str">
        <f t="shared" si="3"/>
        <v/>
      </c>
      <c r="V8" s="21"/>
      <c r="W8" s="131" t="str">
        <f>IF($V8="","",($Q8*Dati!$C$25))</f>
        <v/>
      </c>
      <c r="X8" s="121"/>
      <c r="Y8" s="146" t="str">
        <f t="shared" si="4"/>
        <v/>
      </c>
      <c r="Z8" s="147" t="str">
        <f t="shared" si="5"/>
        <v xml:space="preserve"> </v>
      </c>
    </row>
    <row r="9" spans="1:30" x14ac:dyDescent="0.25">
      <c r="A9" s="149">
        <v>4</v>
      </c>
      <c r="B9" s="19"/>
      <c r="C9" s="19"/>
      <c r="D9" s="23"/>
      <c r="E9" s="23"/>
      <c r="F9" s="150"/>
      <c r="G9" s="137"/>
      <c r="H9" s="21"/>
      <c r="I9" s="131" t="str">
        <f>IF($H9="","",($G9*Dati!$C$23))</f>
        <v/>
      </c>
      <c r="J9" s="23"/>
      <c r="K9" s="110" t="str">
        <f t="shared" si="0"/>
        <v/>
      </c>
      <c r="L9" s="130"/>
      <c r="M9" s="131" t="str">
        <f>IF($L9="","",($G9*Dati!$C$24))</f>
        <v/>
      </c>
      <c r="N9" s="121"/>
      <c r="O9" s="110" t="str">
        <f t="shared" si="1"/>
        <v/>
      </c>
      <c r="P9" s="138" t="str">
        <f t="shared" si="2"/>
        <v xml:space="preserve"> </v>
      </c>
      <c r="Q9" s="137"/>
      <c r="R9" s="21"/>
      <c r="S9" s="131" t="str">
        <f>IF($R9="","",($Q9*Dati!$C$23))</f>
        <v/>
      </c>
      <c r="T9" s="23"/>
      <c r="U9" s="110" t="str">
        <f t="shared" si="3"/>
        <v/>
      </c>
      <c r="V9" s="21"/>
      <c r="W9" s="131" t="str">
        <f>IF($V9="","",($Q9*Dati!$C$25))</f>
        <v/>
      </c>
      <c r="X9" s="121"/>
      <c r="Y9" s="146" t="str">
        <f t="shared" si="4"/>
        <v/>
      </c>
      <c r="Z9" s="147" t="str">
        <f t="shared" si="5"/>
        <v xml:space="preserve"> </v>
      </c>
    </row>
    <row r="10" spans="1:30" x14ac:dyDescent="0.25">
      <c r="A10" s="149">
        <v>5</v>
      </c>
      <c r="B10" s="19"/>
      <c r="C10" s="19"/>
      <c r="D10" s="23"/>
      <c r="E10" s="23"/>
      <c r="F10" s="150"/>
      <c r="G10" s="137"/>
      <c r="H10" s="21"/>
      <c r="I10" s="131" t="str">
        <f>IF($H10="","",($G10*Dati!$C$23))</f>
        <v/>
      </c>
      <c r="J10" s="23"/>
      <c r="K10" s="110" t="str">
        <f t="shared" si="0"/>
        <v/>
      </c>
      <c r="L10" s="130"/>
      <c r="M10" s="131" t="str">
        <f>IF($L10="","",($G10*Dati!$C$24))</f>
        <v/>
      </c>
      <c r="N10" s="121"/>
      <c r="O10" s="110" t="str">
        <f t="shared" si="1"/>
        <v/>
      </c>
      <c r="P10" s="138" t="str">
        <f t="shared" si="2"/>
        <v xml:space="preserve"> </v>
      </c>
      <c r="Q10" s="137"/>
      <c r="R10" s="21"/>
      <c r="S10" s="131" t="str">
        <f>IF($R10="","",($Q10*Dati!$C$23))</f>
        <v/>
      </c>
      <c r="T10" s="23"/>
      <c r="U10" s="110" t="str">
        <f t="shared" si="3"/>
        <v/>
      </c>
      <c r="V10" s="21"/>
      <c r="W10" s="131" t="str">
        <f>IF($V10="","",($Q10*Dati!$C$25))</f>
        <v/>
      </c>
      <c r="X10" s="121"/>
      <c r="Y10" s="146" t="str">
        <f t="shared" si="4"/>
        <v/>
      </c>
      <c r="Z10" s="147" t="str">
        <f t="shared" si="5"/>
        <v xml:space="preserve"> </v>
      </c>
    </row>
    <row r="11" spans="1:30" x14ac:dyDescent="0.25">
      <c r="A11" s="149">
        <v>6</v>
      </c>
      <c r="B11" s="19"/>
      <c r="C11" s="19"/>
      <c r="D11" s="23"/>
      <c r="E11" s="23"/>
      <c r="F11" s="150"/>
      <c r="G11" s="137"/>
      <c r="H11" s="21"/>
      <c r="I11" s="131" t="str">
        <f>IF($H11="","",($G11*Dati!$C$23))</f>
        <v/>
      </c>
      <c r="J11" s="23"/>
      <c r="K11" s="110" t="str">
        <f t="shared" si="0"/>
        <v/>
      </c>
      <c r="L11" s="130"/>
      <c r="M11" s="131" t="str">
        <f>IF($L11="","",($G11*Dati!$C$24))</f>
        <v/>
      </c>
      <c r="N11" s="121"/>
      <c r="O11" s="110" t="str">
        <f t="shared" si="1"/>
        <v/>
      </c>
      <c r="P11" s="138" t="str">
        <f t="shared" si="2"/>
        <v xml:space="preserve"> </v>
      </c>
      <c r="Q11" s="137"/>
      <c r="R11" s="21"/>
      <c r="S11" s="131" t="str">
        <f>IF($R11="","",($Q11*Dati!$C$23))</f>
        <v/>
      </c>
      <c r="T11" s="23"/>
      <c r="U11" s="110" t="str">
        <f t="shared" si="3"/>
        <v/>
      </c>
      <c r="V11" s="21"/>
      <c r="W11" s="131" t="str">
        <f>IF($V11="","",($Q11*Dati!$C$25))</f>
        <v/>
      </c>
      <c r="X11" s="121"/>
      <c r="Y11" s="146" t="str">
        <f t="shared" si="4"/>
        <v/>
      </c>
      <c r="Z11" s="147" t="str">
        <f t="shared" si="5"/>
        <v xml:space="preserve"> </v>
      </c>
    </row>
    <row r="12" spans="1:30" x14ac:dyDescent="0.25">
      <c r="A12" s="149">
        <v>7</v>
      </c>
      <c r="B12" s="19"/>
      <c r="C12" s="19"/>
      <c r="D12" s="23"/>
      <c r="E12" s="23"/>
      <c r="F12" s="150"/>
      <c r="G12" s="137"/>
      <c r="H12" s="21"/>
      <c r="I12" s="131" t="str">
        <f>IF($H12="","",($G12*Dati!$C$23))</f>
        <v/>
      </c>
      <c r="J12" s="23"/>
      <c r="K12" s="110" t="str">
        <f t="shared" si="0"/>
        <v/>
      </c>
      <c r="L12" s="130"/>
      <c r="M12" s="131" t="str">
        <f>IF($L12="","",($G12*Dati!$C$24))</f>
        <v/>
      </c>
      <c r="N12" s="121"/>
      <c r="O12" s="110" t="str">
        <f t="shared" si="1"/>
        <v/>
      </c>
      <c r="P12" s="138" t="str">
        <f t="shared" si="2"/>
        <v xml:space="preserve"> </v>
      </c>
      <c r="Q12" s="137"/>
      <c r="R12" s="21"/>
      <c r="S12" s="131" t="str">
        <f>IF($R12="","",($Q12*Dati!$C$23))</f>
        <v/>
      </c>
      <c r="T12" s="23"/>
      <c r="U12" s="110" t="str">
        <f t="shared" si="3"/>
        <v/>
      </c>
      <c r="V12" s="21"/>
      <c r="W12" s="131" t="str">
        <f>IF($V12="","",($Q12*Dati!$C$25))</f>
        <v/>
      </c>
      <c r="X12" s="121"/>
      <c r="Y12" s="146" t="str">
        <f t="shared" si="4"/>
        <v/>
      </c>
      <c r="Z12" s="147" t="str">
        <f t="shared" si="5"/>
        <v xml:space="preserve"> </v>
      </c>
    </row>
    <row r="13" spans="1:30" x14ac:dyDescent="0.25">
      <c r="A13" s="149">
        <v>8</v>
      </c>
      <c r="B13" s="19"/>
      <c r="C13" s="19"/>
      <c r="D13" s="23"/>
      <c r="E13" s="23"/>
      <c r="F13" s="150"/>
      <c r="G13" s="137"/>
      <c r="H13" s="21"/>
      <c r="I13" s="131" t="str">
        <f>IF($H13="","",($G13*Dati!$C$23))</f>
        <v/>
      </c>
      <c r="J13" s="23"/>
      <c r="K13" s="110" t="str">
        <f t="shared" si="0"/>
        <v/>
      </c>
      <c r="L13" s="130"/>
      <c r="M13" s="131" t="str">
        <f>IF($L13="","",($G13*Dati!$C$24))</f>
        <v/>
      </c>
      <c r="N13" s="121"/>
      <c r="O13" s="110" t="str">
        <f t="shared" si="1"/>
        <v/>
      </c>
      <c r="P13" s="138" t="str">
        <f t="shared" si="2"/>
        <v xml:space="preserve"> </v>
      </c>
      <c r="Q13" s="137"/>
      <c r="R13" s="21"/>
      <c r="S13" s="131" t="str">
        <f>IF($R13="","",($Q13*Dati!$C$23))</f>
        <v/>
      </c>
      <c r="T13" s="23"/>
      <c r="U13" s="110" t="str">
        <f t="shared" si="3"/>
        <v/>
      </c>
      <c r="V13" s="21"/>
      <c r="W13" s="131" t="str">
        <f>IF($V13="","",($Q13*Dati!$C$25))</f>
        <v/>
      </c>
      <c r="X13" s="121"/>
      <c r="Y13" s="146" t="str">
        <f t="shared" si="4"/>
        <v/>
      </c>
      <c r="Z13" s="147" t="str">
        <f t="shared" si="5"/>
        <v xml:space="preserve"> </v>
      </c>
    </row>
    <row r="14" spans="1:30" ht="15.75" thickBot="1" x14ac:dyDescent="0.3">
      <c r="A14" s="218" t="s">
        <v>59</v>
      </c>
      <c r="B14" s="219"/>
      <c r="C14" s="220"/>
      <c r="D14" s="140" t="str">
        <f>IF(SUM(D6:D13)=0," ",SUM(D6:D13))</f>
        <v xml:space="preserve"> </v>
      </c>
      <c r="E14" s="140" t="str">
        <f t="shared" ref="E14:Y14" si="6">IF(SUM(E6:E13)=0," ",SUM(E6:E13))</f>
        <v xml:space="preserve"> </v>
      </c>
      <c r="F14" s="151" t="str">
        <f t="shared" si="6"/>
        <v xml:space="preserve"> </v>
      </c>
      <c r="G14" s="139" t="str">
        <f>IF(SUM(G6:G13)=0," ",SUM(G6:G13))</f>
        <v xml:space="preserve"> </v>
      </c>
      <c r="H14" s="140"/>
      <c r="I14" s="141" t="str">
        <f>IF(SUM(I6:I13)=0," ",SUM(I6:I13))</f>
        <v xml:space="preserve"> </v>
      </c>
      <c r="J14" s="140"/>
      <c r="K14" s="141" t="str">
        <f>IF(SUM(K6:K13)=0," ",SUM(K6:K13))</f>
        <v xml:space="preserve"> </v>
      </c>
      <c r="L14" s="142"/>
      <c r="M14" s="141" t="str">
        <f>IF(SUM(M6:M13)=0," ",SUM(M6:M13))</f>
        <v xml:space="preserve"> </v>
      </c>
      <c r="N14" s="143"/>
      <c r="O14" s="141" t="str">
        <f t="shared" si="6"/>
        <v xml:space="preserve"> </v>
      </c>
      <c r="P14" s="144" t="str">
        <f>IF(SUM(P6:P13)=0," ",SUM(P6:P13))</f>
        <v xml:space="preserve"> </v>
      </c>
      <c r="Q14" s="139" t="str">
        <f>IF(SUM(Q6:Q13)=0," ",SUM(Q6:Q13))</f>
        <v xml:space="preserve"> </v>
      </c>
      <c r="R14" s="140"/>
      <c r="S14" s="141" t="str">
        <f>IF(SUM(S6:S13)=0," ",SUM(S6:S13))</f>
        <v xml:space="preserve"> </v>
      </c>
      <c r="T14" s="140"/>
      <c r="U14" s="141" t="str">
        <f>IF(SUM(U6:U13)=0," ",SUM(U6:U13))</f>
        <v xml:space="preserve"> </v>
      </c>
      <c r="V14" s="142"/>
      <c r="W14" s="141" t="str">
        <f>IF(SUM(W6:W13)=0," ",SUM(W6:W13))</f>
        <v xml:space="preserve"> </v>
      </c>
      <c r="X14" s="143"/>
      <c r="Y14" s="144" t="str">
        <f t="shared" si="6"/>
        <v xml:space="preserve"> </v>
      </c>
      <c r="Z14" s="148" t="str">
        <f>IF(SUM(Z6:Z13)=0," ",SUM(Z6:Z13))</f>
        <v xml:space="preserve"> </v>
      </c>
    </row>
    <row r="15" spans="1:30" s="132" customFormat="1" x14ac:dyDescent="0.25">
      <c r="I15" s="133"/>
      <c r="J15" s="133"/>
      <c r="K15" s="133"/>
      <c r="L15" s="134"/>
      <c r="M15" s="134"/>
      <c r="N15" s="134"/>
      <c r="O15" s="134"/>
      <c r="P15" s="134"/>
      <c r="Q15" s="133"/>
      <c r="R15" s="133"/>
      <c r="S15" s="133"/>
      <c r="T15" s="133"/>
      <c r="U15" s="133"/>
      <c r="V15" s="134"/>
      <c r="W15" s="134"/>
      <c r="X15" s="134"/>
      <c r="Y15" s="134"/>
    </row>
    <row r="16" spans="1:30" s="132" customFormat="1" ht="18" x14ac:dyDescent="0.25">
      <c r="A16" s="135" t="s">
        <v>121</v>
      </c>
      <c r="B16" s="135"/>
      <c r="C16" s="135"/>
      <c r="D16" s="135"/>
      <c r="E16" s="135"/>
      <c r="F16" s="135"/>
      <c r="G16" s="135"/>
      <c r="H16" s="135"/>
      <c r="I16" s="135"/>
      <c r="J16" s="135"/>
      <c r="K16" s="135"/>
      <c r="L16" s="136"/>
      <c r="M16" s="136"/>
      <c r="N16" s="136"/>
      <c r="O16" s="136"/>
      <c r="P16" s="136"/>
      <c r="Q16" s="135"/>
      <c r="R16" s="135"/>
      <c r="S16" s="135"/>
      <c r="T16" s="135"/>
      <c r="U16" s="135"/>
      <c r="V16" s="136"/>
      <c r="W16" s="136"/>
      <c r="X16" s="136"/>
      <c r="Y16" s="136"/>
    </row>
    <row r="17" spans="12:25" s="132" customFormat="1" x14ac:dyDescent="0.25">
      <c r="L17" s="136"/>
      <c r="M17" s="136"/>
      <c r="N17" s="136"/>
      <c r="O17" s="136"/>
      <c r="P17" s="136"/>
      <c r="V17" s="136"/>
      <c r="W17" s="136"/>
      <c r="X17" s="136"/>
      <c r="Y17" s="136"/>
    </row>
    <row r="18" spans="12:25" s="132" customFormat="1" x14ac:dyDescent="0.25">
      <c r="L18" s="136"/>
      <c r="M18" s="136"/>
      <c r="N18" s="136"/>
      <c r="O18" s="136"/>
      <c r="P18" s="136"/>
      <c r="V18" s="136"/>
      <c r="W18" s="136"/>
      <c r="X18" s="136"/>
      <c r="Y18" s="136"/>
    </row>
    <row r="19" spans="12:25" s="132" customFormat="1" x14ac:dyDescent="0.25">
      <c r="L19" s="136"/>
      <c r="M19" s="136"/>
      <c r="N19" s="136"/>
      <c r="O19" s="136"/>
      <c r="P19" s="136"/>
      <c r="V19" s="136"/>
      <c r="W19" s="136"/>
      <c r="X19" s="136"/>
      <c r="Y19" s="136"/>
    </row>
    <row r="20" spans="12:25" s="132" customFormat="1" x14ac:dyDescent="0.25">
      <c r="L20" s="136"/>
      <c r="M20" s="136"/>
      <c r="N20" s="136"/>
      <c r="O20" s="136"/>
      <c r="P20" s="136"/>
      <c r="V20" s="136"/>
      <c r="W20" s="136"/>
      <c r="X20" s="136"/>
      <c r="Y20" s="136"/>
    </row>
  </sheetData>
  <sheetProtection selectLockedCells="1"/>
  <mergeCells count="13">
    <mergeCell ref="Q4:Y4"/>
    <mergeCell ref="Z4:Z5"/>
    <mergeCell ref="A14:C14"/>
    <mergeCell ref="A1:A2"/>
    <mergeCell ref="B1:Z1"/>
    <mergeCell ref="B2:Z2"/>
    <mergeCell ref="A4:A5"/>
    <mergeCell ref="B4:B5"/>
    <mergeCell ref="C4:C5"/>
    <mergeCell ref="D4:D5"/>
    <mergeCell ref="E4:E5"/>
    <mergeCell ref="F4:F5"/>
    <mergeCell ref="G4:P4"/>
  </mergeCells>
  <dataValidations count="13">
    <dataValidation type="whole" errorStyle="warning" operator="equal" allowBlank="1" showInputMessage="1" showErrorMessage="1" error="Norādītā citu telpu platība kopā ar biroja telpu platību neatbilst kopējai telpu platībai, kas pretendē uz atbalstu._x000a__x000a_Platība norādāma veselās vienībās (kvadrātmetrs, noapaļo uz leju)" prompt="Lūdzam norādīt telpu platību" sqref="Q6:Q13" xr:uid="{46111D25-B18A-4902-B529-DDE7DE1788F7}">
      <formula1>F6-G6</formula1>
    </dataValidation>
    <dataValidation type="whole" errorStyle="warning" operator="equal" allowBlank="1" showInputMessage="1" showErrorMessage="1" error="Norādītā biroja telpu platība kopā ar citu telpu platību neatbilst kopējai telpu platībai, kas pretendē uz atbalstu._x000a__x000a_Platība norādāma veselās vienībās (kvadrātmetrs, noapaļo uz leju)" prompt="Lūdzam norādīt telpu platību" sqref="G6:G13" xr:uid="{4E609290-C66E-493C-A771-2F144E878296}">
      <formula1>F6-Q6</formula1>
    </dataValidation>
    <dataValidation type="whole" errorStyle="warning" operator="equal" allowBlank="1" showInputMessage="1" showErrorMessage="1" error="Norādītā biroja telpu platība kopā ar citu telpu platību neatbilst kopējai telpu platībai, kas pretendē uz atbalstu._x000a__x000a_Platība norādāma veselās vienībās (kvadrātmetrs, noapaļo uz leju)" prompt="Lūdzam norādīt telpu platību" sqref="F6:F13" xr:uid="{BA7969A0-4565-446B-ADBD-B3B73E82BF22}">
      <formula1>D6-E6</formula1>
    </dataValidation>
    <dataValidation type="whole" errorStyle="warning" operator="lessThanOrEqual" allowBlank="1" showInputMessage="1" showErrorMessage="1" error="Izmaksas attiecināmas periodā no 01.10.2022. līdz 31.12.2023. (maksimums 15 mēneši)" prompt="Lūdzam norādīt mēnešu skaitu" sqref="N6:N13 X6:X13 T6:T13 J6:J13" xr:uid="{71570F08-912C-4DCB-BE54-525D980CECD2}">
      <formula1>15</formula1>
    </dataValidation>
    <dataValidation type="whole" operator="lessThanOrEqual" allowBlank="1" showInputMessage="1" showErrorMessage="1" prompt="Lūdzam norādīt mēnešu skaitu" sqref="T6:T13" xr:uid="{0898FAE1-8EC5-44F8-A746-2459687EAF81}">
      <formula1>15</formula1>
    </dataValidation>
    <dataValidation type="whole" errorStyle="warning" operator="lessThanOrEqual" allowBlank="1" showInputMessage="1" showErrorMessage="1" error="Norādītā biroja telpu platība kopā ar citu telpu platību pārsniedz kopējo telpas platību, kas pretendē uz atbalstu._x000a__x000a_Platība norādāma veselās vienībās (kvadrātmetrs, noapaļo uz leju)" prompt="Lūdzam norādīt mēnešu skaitu" sqref="J6:J13" xr:uid="{74620D2F-4056-4ACE-A6BF-EC4F775C7E09}">
      <formula1>15</formula1>
    </dataValidation>
    <dataValidation type="whole" operator="equal" allowBlank="1" showInputMessage="1" showErrorMessage="1" prompt="Lūdzam norādīt telpu platību" sqref="Q6:Q13" xr:uid="{4C58B3EE-AE26-438B-9D3F-9C5A848B5776}">
      <formula1>F6-G6</formula1>
    </dataValidation>
    <dataValidation allowBlank="1" showInputMessage="1" showErrorMessage="1" prompt="Aprēķins tiek veikts automātiski" sqref="Y6:Z13 K6:K13 M6:M13 W6:W13 U6:U13 O6:P13 I6:I13 S6:S13" xr:uid="{E6FF5FA1-5B0A-409F-9878-E1A5CBB317D1}"/>
    <dataValidation allowBlank="1" showInputMessage="1" showErrorMessage="1" prompt="Lūdzam identificēt telpas un norādīt to adresi, piemēram, birojas telpas, Rīgas ielā 1, Rīgā" sqref="B6:B13" xr:uid="{6B617841-7FC7-44CA-B0EC-478A47E83AC2}"/>
    <dataValidation type="whole" errorStyle="warning" operator="equal" allowBlank="1" showInputMessage="1" showErrorMessage="1" error="Norādītā biroja telpu platība kopā ar citu telpu platību pārsniedz kopējo telpas platību, kas pretendē uz atbalstu._x000a__x000a_Platība norādāma veselās vienībās (kvadrātmetrs, noapaļo uz leju)" prompt="Lūdzam norādīt telpu platību" sqref="D6:D13" xr:uid="{CCCBDAD7-D390-4AD8-99F2-2AB57C9185D6}">
      <formula1>F6+E6</formula1>
    </dataValidation>
    <dataValidation type="whole" errorStyle="warning" operator="equal" allowBlank="1" showInputMessage="1" showErrorMessage="1" error="Norādītā biroja telpu platība kopā ar citu telpu platību pārsniedz kopējo telpas platību, kas pretendē uz atbalstu._x000a__x000a_Platība norādāma veselās vienībās (kvadrātmetrs, noapaļo uz leju)" prompt="Lūdzam norādīt telpu platību" sqref="E6:E13" xr:uid="{40D02103-03B2-4383-B193-914B69C782A1}">
      <formula1>D6-F6</formula1>
    </dataValidation>
    <dataValidation allowBlank="1" showInputMessage="1" showErrorMessage="1" prompt="Lūdzam norādīt dokumenta datumu, numuru, nosaukumu" sqref="C6:C13" xr:uid="{0839BA69-1CC5-4848-A72E-B396823232F6}"/>
    <dataValidation type="whole" errorStyle="warning" operator="equal" allowBlank="1" showInputMessage="1" showErrorMessage="1" error="Norādītā biroja telpu platība kopā ar citu telpu platību neatbilst kopējai telpu platībai, kas pretendē uz atbalstu._x000a__x000a_Platība norādāma veselās vienībās (kvadrātmetrs, noapaļo uz leju)" prompt="Aprēķins tiek veikts automātiski" sqref="G6:G13" xr:uid="{799DF9FA-AE12-43F9-955B-44A1FE9C953C}">
      <formula1>F6-Q6</formula1>
    </dataValidation>
  </dataValidations>
  <hyperlinks>
    <hyperlink ref="B2:J2" r:id="rId1" display="Atbilstoši 20.12.2022.Ministru kabineta noteikumu Nr. 808 &quot;Darbības programmas &quot;Izaugsme un nodarbinātība&quot; prioritārā virziena &quot;Pasākumi Covid-19 pandēmijas seku mazināšanai&quot; 13.1.4. specifiskā atbalsta mērķa &quot;Atveseļošanas pasākumi kultūras jomā&quot; pirmās projektu iesniegumu atlases kārtas &quot;Atbalsts profesionālām nevalstiskām kultūras nozares organizācijām&quot; īstenošanas noteikumi&quot; (turpmāk - MKN) 23.4. apakšpunktā noteikajam" xr:uid="{DC01BFEE-5AC0-400D-9C33-156854060EF2}"/>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prompt="Norādīt &quot;Jā&quot;, ja attiecināms" xr:uid="{0E35E353-E7EC-4389-9FDC-EA9E8C9221D6}">
          <x14:formula1>
            <xm:f>Dati!$J$23:$J$24</xm:f>
          </x14:formula1>
          <xm:sqref>L6:L13 R6:R13 H6:H13 V6:V13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Instrukcija</vt:lpstr>
      <vt:lpstr>Dienas nauda_Viesnīca_Transport</vt:lpstr>
      <vt:lpstr>Dati</vt:lpstr>
      <vt:lpstr>4.1.</vt:lpstr>
      <vt:lpstr>4.2.</vt:lpstr>
      <vt:lpstr>4.1.,4.2. pārbaude</vt:lpstr>
      <vt:lpstr>13.1.</vt:lpstr>
      <vt:lpstr>13.2.</vt:lpstr>
      <vt:lpstr>Dati!_ftn1</vt:lpstr>
      <vt:lpstr>Anglijas_mārciņa</vt:lpstr>
      <vt:lpstr>Austrālijas_dolārs</vt:lpstr>
      <vt:lpstr>Ceļojumu_apdrošināšanas_cena_1_personai_1_dienai2__euro</vt:lpstr>
      <vt:lpstr>Dānijas_krona</vt:lpstr>
      <vt:lpstr>Kanādas_dolārs</vt:lpstr>
      <vt:lpstr>Kopā_4.1.</vt:lpstr>
      <vt:lpstr>Kopā_4.2.</vt:lpstr>
      <vt:lpstr>Norvēģijas_krona</vt:lpstr>
      <vt:lpstr>Pasākumu_dalības_maksa_2__euro</vt:lpstr>
      <vt:lpstr>Šveices_franks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Sintija Laugale-Volbaka</dc:creator>
  <cp:lastModifiedBy>Sintija Laugale-Volbaka</cp:lastModifiedBy>
  <cp:lastPrinted>2022-12-26T18:12:19Z</cp:lastPrinted>
  <dcterms:created xsi:type="dcterms:W3CDTF">2022-12-22T11:10:30Z</dcterms:created>
  <dcterms:modified xsi:type="dcterms:W3CDTF">2023-03-15T12:59:26Z</dcterms:modified>
</cp:coreProperties>
</file>