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D\NIPAN\Atlases\14–20\KM\13.1.4. Atveselosanas pasakumi\1.k\3.Vērtēšana\Vērtēšanai noderīgi\"/>
    </mc:Choice>
  </mc:AlternateContent>
  <xr:revisionPtr revIDLastSave="0" documentId="13_ncr:1_{E13E92EF-5790-496A-8295-3110AEFEF07C}" xr6:coauthVersionLast="47" xr6:coauthVersionMax="47" xr10:uidLastSave="{00000000-0000-0000-0000-000000000000}"/>
  <bookViews>
    <workbookView xWindow="-120" yWindow="-120" windowWidth="29040" windowHeight="15840" firstSheet="1" activeTab="2" xr2:uid="{B446B1A4-4637-439B-9860-6C8D020BE12E}"/>
  </bookViews>
  <sheets>
    <sheet name="Dienas nauda_Viesnīca_Transport" sheetId="9" r:id="rId1"/>
    <sheet name="Dati" sheetId="10" r:id="rId2"/>
    <sheet name="4.1_6." sheetId="1" r:id="rId3"/>
    <sheet name="4.7_8." sheetId="2" r:id="rId4"/>
    <sheet name="4.1_8. pārbaude" sheetId="7" r:id="rId5"/>
    <sheet name="13.1." sheetId="15" r:id="rId6"/>
    <sheet name="13.2." sheetId="17" r:id="rId7"/>
  </sheets>
  <definedNames>
    <definedName name="_ftn1" localSheetId="1">Dati!#REF!</definedName>
    <definedName name="_ftnref1" localSheetId="1">Dati!#REF!</definedName>
    <definedName name="Anglijas_mārciņa">Dati!#REF!</definedName>
    <definedName name="ASV_dolārs">Dati!#REF!</definedName>
    <definedName name="Austrālijas_dolārs">Dati!#REF!</definedName>
    <definedName name="Braukšanas_izdevumi_sabiedriskajā_transportā_un_taksometrā__30__no_dienas_naudas___euro">Dati!#REF!</definedName>
    <definedName name="Ceļa_izdevumi_nokļūšanai_attiecīgi_pasākuma_norises_valstī_2">Dati!#REF!</definedName>
    <definedName name="Ceļa_izdevumi_nokļūšanai_attiecīgi_pasākuma_norises_valstī2__euro">Dati!#REF!</definedName>
    <definedName name="Ceļojumu_apdrošināšanas_cena_1_personai_1_dienai2__euro">Dati!$C$4</definedName>
    <definedName name="Dānijas_krona">Dati!#REF!</definedName>
    <definedName name="Kanādas_dolārs">Dati!#REF!</definedName>
    <definedName name="Kopā_4.1.">'4.1_6.'!$W$30</definedName>
    <definedName name="Kopā_4.2.">'4.7_8.'!$O$22</definedName>
    <definedName name="Norvēģijas_krona">Dati!#REF!</definedName>
    <definedName name="Pasākumu_dalības_maksa_2__euro">Dati!$C$5</definedName>
    <definedName name="Starptautiskās_sadarbības_īstenošanas_izmaksas___uzņemot_ārvalstu_ekspertu__1_personai">Dati!#REF!</definedName>
    <definedName name="Šveices_franks">Dati!#REF!</definedName>
    <definedName name="Viesnīcas_attiecināmā_daļa">Dati!#REF!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3" i="1" l="1"/>
  <c r="S25" i="1"/>
  <c r="S29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7" i="2"/>
  <c r="O30" i="1"/>
  <c r="G22" i="2"/>
  <c r="E22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F30" i="1"/>
  <c r="E30" i="1"/>
  <c r="D3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U29" i="1"/>
  <c r="V29" i="1" s="1"/>
  <c r="U9" i="1"/>
  <c r="V9" i="1" s="1"/>
  <c r="U10" i="1"/>
  <c r="V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P29" i="1"/>
  <c r="Q29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I9" i="1"/>
  <c r="J9" i="1" s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G9" i="1"/>
  <c r="R9" i="1" s="1"/>
  <c r="S9" i="1" s="1"/>
  <c r="G10" i="1"/>
  <c r="R10" i="1" s="1"/>
  <c r="S10" i="1" s="1"/>
  <c r="G11" i="1"/>
  <c r="R11" i="1" s="1"/>
  <c r="S11" i="1" s="1"/>
  <c r="G12" i="1"/>
  <c r="R12" i="1" s="1"/>
  <c r="S12" i="1" s="1"/>
  <c r="G13" i="1"/>
  <c r="R13" i="1" s="1"/>
  <c r="G14" i="1"/>
  <c r="R14" i="1" s="1"/>
  <c r="S14" i="1" s="1"/>
  <c r="G15" i="1"/>
  <c r="R15" i="1" s="1"/>
  <c r="S15" i="1" s="1"/>
  <c r="G16" i="1"/>
  <c r="R16" i="1" s="1"/>
  <c r="S16" i="1" s="1"/>
  <c r="G17" i="1"/>
  <c r="R17" i="1" s="1"/>
  <c r="S17" i="1" s="1"/>
  <c r="G18" i="1"/>
  <c r="R18" i="1" s="1"/>
  <c r="S18" i="1" s="1"/>
  <c r="G19" i="1"/>
  <c r="R19" i="1" s="1"/>
  <c r="S19" i="1" s="1"/>
  <c r="G20" i="1"/>
  <c r="R20" i="1" s="1"/>
  <c r="S20" i="1" s="1"/>
  <c r="G21" i="1"/>
  <c r="R21" i="1" s="1"/>
  <c r="S21" i="1" s="1"/>
  <c r="G22" i="1"/>
  <c r="R22" i="1" s="1"/>
  <c r="S22" i="1" s="1"/>
  <c r="G23" i="1"/>
  <c r="R23" i="1" s="1"/>
  <c r="S23" i="1" s="1"/>
  <c r="G24" i="1"/>
  <c r="R24" i="1" s="1"/>
  <c r="S24" i="1" s="1"/>
  <c r="G25" i="1"/>
  <c r="R25" i="1" s="1"/>
  <c r="G26" i="1"/>
  <c r="R26" i="1" s="1"/>
  <c r="S26" i="1" s="1"/>
  <c r="G27" i="1"/>
  <c r="R27" i="1" s="1"/>
  <c r="S27" i="1" s="1"/>
  <c r="G28" i="1"/>
  <c r="R28" i="1" s="1"/>
  <c r="S28" i="1" s="1"/>
  <c r="G29" i="1"/>
  <c r="R29" i="1" s="1"/>
  <c r="K8" i="1"/>
  <c r="L8" i="1" s="1"/>
  <c r="I8" i="1"/>
  <c r="J8" i="1" s="1"/>
  <c r="G8" i="1"/>
  <c r="H8" i="1" s="1"/>
  <c r="W10" i="1" l="1"/>
  <c r="H9" i="1"/>
  <c r="W9" i="1" s="1"/>
  <c r="L30" i="1"/>
  <c r="J30" i="1"/>
  <c r="Q14" i="17"/>
  <c r="G14" i="17"/>
  <c r="F14" i="17"/>
  <c r="E14" i="17"/>
  <c r="D14" i="17"/>
  <c r="W13" i="17"/>
  <c r="Y13" i="17" s="1"/>
  <c r="S13" i="17"/>
  <c r="U13" i="17" s="1"/>
  <c r="M13" i="17"/>
  <c r="O13" i="17" s="1"/>
  <c r="I13" i="17"/>
  <c r="K13" i="17" s="1"/>
  <c r="W12" i="17"/>
  <c r="Y12" i="17" s="1"/>
  <c r="S12" i="17"/>
  <c r="U12" i="17" s="1"/>
  <c r="M12" i="17"/>
  <c r="O12" i="17" s="1"/>
  <c r="I12" i="17"/>
  <c r="K12" i="17" s="1"/>
  <c r="W11" i="17"/>
  <c r="Y11" i="17" s="1"/>
  <c r="S11" i="17"/>
  <c r="U11" i="17" s="1"/>
  <c r="M11" i="17"/>
  <c r="O11" i="17" s="1"/>
  <c r="I11" i="17"/>
  <c r="K11" i="17" s="1"/>
  <c r="W10" i="17"/>
  <c r="Y10" i="17" s="1"/>
  <c r="S10" i="17"/>
  <c r="U10" i="17" s="1"/>
  <c r="M10" i="17"/>
  <c r="O10" i="17" s="1"/>
  <c r="I10" i="17"/>
  <c r="K10" i="17" s="1"/>
  <c r="W9" i="17"/>
  <c r="Y9" i="17" s="1"/>
  <c r="S9" i="17"/>
  <c r="U9" i="17" s="1"/>
  <c r="M9" i="17"/>
  <c r="O9" i="17" s="1"/>
  <c r="I9" i="17"/>
  <c r="K9" i="17" s="1"/>
  <c r="W8" i="17"/>
  <c r="Y8" i="17" s="1"/>
  <c r="S8" i="17"/>
  <c r="U8" i="17" s="1"/>
  <c r="M8" i="17"/>
  <c r="O8" i="17" s="1"/>
  <c r="I8" i="17"/>
  <c r="K8" i="17" s="1"/>
  <c r="W7" i="17"/>
  <c r="Y7" i="17" s="1"/>
  <c r="S7" i="17"/>
  <c r="U7" i="17" s="1"/>
  <c r="M7" i="17"/>
  <c r="O7" i="17" s="1"/>
  <c r="I7" i="17"/>
  <c r="K7" i="17" s="1"/>
  <c r="W6" i="17"/>
  <c r="S6" i="17"/>
  <c r="M6" i="17"/>
  <c r="I6" i="17"/>
  <c r="S7" i="15"/>
  <c r="U7" i="15" s="1"/>
  <c r="S8" i="15"/>
  <c r="U8" i="15" s="1"/>
  <c r="S9" i="15"/>
  <c r="U9" i="15" s="1"/>
  <c r="S10" i="15"/>
  <c r="U10" i="15" s="1"/>
  <c r="S11" i="15"/>
  <c r="U11" i="15" s="1"/>
  <c r="S12" i="15"/>
  <c r="U12" i="15" s="1"/>
  <c r="S13" i="15"/>
  <c r="U13" i="15" s="1"/>
  <c r="S6" i="15"/>
  <c r="U6" i="15" s="1"/>
  <c r="W6" i="15"/>
  <c r="Y6" i="15" s="1"/>
  <c r="W7" i="15"/>
  <c r="Y7" i="15" s="1"/>
  <c r="W8" i="15"/>
  <c r="Y8" i="15" s="1"/>
  <c r="W9" i="15"/>
  <c r="Y9" i="15" s="1"/>
  <c r="W10" i="15"/>
  <c r="Y10" i="15" s="1"/>
  <c r="W11" i="15"/>
  <c r="Y11" i="15" s="1"/>
  <c r="W12" i="15"/>
  <c r="Y12" i="15" s="1"/>
  <c r="W13" i="15"/>
  <c r="Y13" i="15" s="1"/>
  <c r="M7" i="15"/>
  <c r="O7" i="15" s="1"/>
  <c r="M8" i="15"/>
  <c r="O8" i="15" s="1"/>
  <c r="M9" i="15"/>
  <c r="O9" i="15" s="1"/>
  <c r="M10" i="15"/>
  <c r="O10" i="15" s="1"/>
  <c r="M11" i="15"/>
  <c r="M12" i="15"/>
  <c r="O12" i="15" s="1"/>
  <c r="M13" i="15"/>
  <c r="O13" i="15" s="1"/>
  <c r="M6" i="15"/>
  <c r="O6" i="15" s="1"/>
  <c r="I6" i="15"/>
  <c r="G14" i="15"/>
  <c r="I7" i="15"/>
  <c r="K7" i="15" s="1"/>
  <c r="I8" i="15"/>
  <c r="K8" i="15" s="1"/>
  <c r="I9" i="15"/>
  <c r="K9" i="15" s="1"/>
  <c r="I10" i="15"/>
  <c r="K10" i="15" s="1"/>
  <c r="I11" i="15"/>
  <c r="K11" i="15" s="1"/>
  <c r="I12" i="15"/>
  <c r="I13" i="15"/>
  <c r="K12" i="15"/>
  <c r="K13" i="15"/>
  <c r="Q14" i="15"/>
  <c r="F14" i="15"/>
  <c r="E14" i="15"/>
  <c r="D14" i="15"/>
  <c r="O11" i="15"/>
  <c r="U8" i="1"/>
  <c r="V8" i="1" s="1"/>
  <c r="V30" i="1" s="1"/>
  <c r="H30" i="1" l="1"/>
  <c r="S14" i="17"/>
  <c r="M14" i="17"/>
  <c r="P11" i="15"/>
  <c r="P10" i="15"/>
  <c r="P13" i="15"/>
  <c r="P8" i="15"/>
  <c r="P7" i="15"/>
  <c r="Z13" i="15"/>
  <c r="Z10" i="15"/>
  <c r="Z11" i="15"/>
  <c r="Z7" i="15"/>
  <c r="Z9" i="15"/>
  <c r="Z12" i="15"/>
  <c r="Z8" i="15"/>
  <c r="Z6" i="15"/>
  <c r="P12" i="15"/>
  <c r="P9" i="15"/>
  <c r="I14" i="15"/>
  <c r="Z8" i="17"/>
  <c r="Z7" i="17"/>
  <c r="Z9" i="17"/>
  <c r="Z11" i="17"/>
  <c r="Z12" i="17"/>
  <c r="Z13" i="17"/>
  <c r="Z10" i="17"/>
  <c r="W14" i="17"/>
  <c r="U6" i="17"/>
  <c r="U14" i="17" s="1"/>
  <c r="Y6" i="17"/>
  <c r="Y14" i="17" s="1"/>
  <c r="I14" i="17"/>
  <c r="P7" i="17"/>
  <c r="P8" i="17"/>
  <c r="P9" i="17"/>
  <c r="P10" i="17"/>
  <c r="P11" i="17"/>
  <c r="P12" i="17"/>
  <c r="P13" i="17"/>
  <c r="K6" i="17"/>
  <c r="O6" i="17"/>
  <c r="O14" i="17" s="1"/>
  <c r="K6" i="15"/>
  <c r="K14" i="15" s="1"/>
  <c r="U14" i="15"/>
  <c r="S14" i="15"/>
  <c r="W14" i="15"/>
  <c r="M14" i="15"/>
  <c r="Y14" i="15"/>
  <c r="O14" i="15"/>
  <c r="M8" i="2"/>
  <c r="N8" i="2" s="1"/>
  <c r="M9" i="2"/>
  <c r="N9" i="2" s="1"/>
  <c r="M10" i="2"/>
  <c r="N10" i="2" s="1"/>
  <c r="M11" i="2"/>
  <c r="N11" i="2" s="1"/>
  <c r="M12" i="2"/>
  <c r="N12" i="2" s="1"/>
  <c r="M13" i="2"/>
  <c r="N13" i="2" s="1"/>
  <c r="M14" i="2"/>
  <c r="N14" i="2" s="1"/>
  <c r="M15" i="2"/>
  <c r="N15" i="2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7" i="2"/>
  <c r="N7" i="2" s="1"/>
  <c r="P8" i="1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N22" i="2" l="1"/>
  <c r="O7" i="2"/>
  <c r="L22" i="2"/>
  <c r="I22" i="2"/>
  <c r="O8" i="2"/>
  <c r="Q8" i="1"/>
  <c r="Z6" i="17"/>
  <c r="Z14" i="17" s="1"/>
  <c r="P6" i="17"/>
  <c r="P14" i="17" s="1"/>
  <c r="K14" i="17"/>
  <c r="Z14" i="15"/>
  <c r="P6" i="15"/>
  <c r="P14" i="15" s="1"/>
  <c r="A4" i="10"/>
  <c r="A5" i="10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7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9" i="1"/>
  <c r="A10" i="1"/>
  <c r="A11" i="1"/>
  <c r="A12" i="1"/>
  <c r="A8" i="1"/>
  <c r="Q30" i="1" l="1"/>
  <c r="O22" i="2"/>
  <c r="R8" i="1"/>
  <c r="S8" i="1" l="1"/>
  <c r="S30" i="1" s="1"/>
  <c r="W8" i="1"/>
  <c r="W30" i="1" s="1"/>
  <c r="C11" i="7"/>
  <c r="C4" i="7"/>
  <c r="C3" i="7" l="1"/>
  <c r="C5" i="7" s="1"/>
  <c r="C10" i="7"/>
  <c r="C12" i="7" s="1"/>
  <c r="E12" i="7" s="1"/>
  <c r="E5" i="7" l="1"/>
</calcChain>
</file>

<file path=xl/sharedStrings.xml><?xml version="1.0" encoding="utf-8"?>
<sst xmlns="http://schemas.openxmlformats.org/spreadsheetml/2006/main" count="237" uniqueCount="156">
  <si>
    <t>N.p.k.</t>
  </si>
  <si>
    <t>Valsts vai teritorija</t>
  </si>
  <si>
    <r>
      <t>Dienas naudas (kompensācijas par papildu izdevumiem) norma (</t>
    </r>
    <r>
      <rPr>
        <b/>
        <i/>
        <sz val="10"/>
        <color rgb="FF414142"/>
        <rFont val="Times New Roman"/>
        <family val="1"/>
        <charset val="186"/>
      </rPr>
      <t>euro</t>
    </r>
    <r>
      <rPr>
        <b/>
        <sz val="10"/>
        <color rgb="FF414142"/>
        <rFont val="Times New Roman"/>
        <family val="1"/>
        <charset val="186"/>
      </rPr>
      <t>)</t>
    </r>
  </si>
  <si>
    <t>Citas ar braucienu saistītās attiecināmās izmaksas 1 personai 1 dienai - 28% no dienas naudas (euro)</t>
  </si>
  <si>
    <t>Attiecināmā likme 70% no konkrētai valstij noteiktās viesnīcas maksas normas pēc MK Not.Nr.969 1 personai 1 dienai, valūta</t>
  </si>
  <si>
    <t>Attiecināmā likme 70% no konkrētai valstij noteiktās viesnīcas maksas normas pēc MK Not.Nr.969 1 personai 1 dienai, summa</t>
  </si>
  <si>
    <t>Austrija</t>
  </si>
  <si>
    <t>euro</t>
  </si>
  <si>
    <t>Beļģija</t>
  </si>
  <si>
    <t>Bulgārija</t>
  </si>
  <si>
    <t>Čehija</t>
  </si>
  <si>
    <t>Dānija</t>
  </si>
  <si>
    <t>Francija</t>
  </si>
  <si>
    <t>Grieķija</t>
  </si>
  <si>
    <t>Horvātija</t>
  </si>
  <si>
    <t>Igaunija</t>
  </si>
  <si>
    <t>Itālija</t>
  </si>
  <si>
    <t>Īrija</t>
  </si>
  <si>
    <t>Kipra</t>
  </si>
  <si>
    <t>Lietuva</t>
  </si>
  <si>
    <t>Luksemburga</t>
  </si>
  <si>
    <t>Malta</t>
  </si>
  <si>
    <t>Nīderlande</t>
  </si>
  <si>
    <t>Polija</t>
  </si>
  <si>
    <t>Portugāle</t>
  </si>
  <si>
    <t>Rumānija</t>
  </si>
  <si>
    <t>Slovākija</t>
  </si>
  <si>
    <t>Slovēnija</t>
  </si>
  <si>
    <t>Somija</t>
  </si>
  <si>
    <t>Spānija</t>
  </si>
  <si>
    <t>Ungārija</t>
  </si>
  <si>
    <t>Vācija (Hamburga, Minhene, Frankfurte un Berlīne)</t>
  </si>
  <si>
    <t>Vācija (izņemot Hamburgu, Minheni, Frankfurti un Berlīni)</t>
  </si>
  <si>
    <t>Zviedrija</t>
  </si>
  <si>
    <t>Pasākuma norises vieta</t>
  </si>
  <si>
    <t>Rīga</t>
  </si>
  <si>
    <t>Apdzīvota vieta ārpus Rīgas</t>
  </si>
  <si>
    <t>C kolonnā aktualizējot datus, 4.1., 4.2., 13.1. un 13.2. tabulās izmaiņas notiks automātiski</t>
  </si>
  <si>
    <t>4.1.</t>
  </si>
  <si>
    <t xml:space="preserve">Starptautiskās sadarbības īstenošanas izmaksas, lai nodrošinātu dalību pasākumos, kas nepieciešami organizācijas profesionālās kapacitātes un izaugsmes veicināšanai </t>
  </si>
  <si>
    <r>
      <t>Apmēri</t>
    </r>
    <r>
      <rPr>
        <b/>
        <vertAlign val="superscript"/>
        <sz val="11"/>
        <color theme="1"/>
        <rFont val="Times New Roman"/>
        <family val="1"/>
        <charset val="186"/>
      </rPr>
      <t>2</t>
    </r>
  </si>
  <si>
    <t>Piezīmes</t>
  </si>
  <si>
    <t>Ceļojumu apdrošināšanas cena 1 personai 1 dienai, euro</t>
  </si>
  <si>
    <t>Pasākumu dalības maksa, euro</t>
  </si>
  <si>
    <t>Starptautisko ceļa (transporta) izdevumu vienam braucienam turp un atpakaļ izdevumu likme</t>
  </si>
  <si>
    <r>
      <t>Ceļa attālums, km</t>
    </r>
    <r>
      <rPr>
        <b/>
        <vertAlign val="superscript"/>
        <sz val="11"/>
        <color theme="1"/>
        <rFont val="Times New Roman"/>
        <family val="1"/>
        <charset val="186"/>
      </rPr>
      <t>1</t>
    </r>
  </si>
  <si>
    <t>Likme, euro</t>
  </si>
  <si>
    <r>
      <rPr>
        <i/>
        <vertAlign val="superscript"/>
        <sz val="11"/>
        <color theme="1"/>
        <rFont val="Times New Roman"/>
        <family val="1"/>
        <charset val="186"/>
      </rPr>
      <t>1</t>
    </r>
    <r>
      <rPr>
        <i/>
        <sz val="11"/>
        <color theme="1"/>
        <rFont val="Times New Roman"/>
        <family val="1"/>
        <charset val="186"/>
      </rPr>
      <t xml:space="preserve"> Lai aprēķinātu starptautiskos ceļa (transporta) izdevumus vienam braucienam turp un atpakaļ, jāizmanto ceļa attālums vienā virzienā. Ceļa attālumu vienam dalībniekam no izcelsmes vietas līdz starptautiskā sadarbības pasākuma norises vietai  , izmantojot: </t>
    </r>
  </si>
  <si>
    <t>1) Eiropas Komisijas atbalstīto attāluma aprēķina kalkulatoru (https://erasmus-plus.ec.europa.eu/lv/resources-and-tools/distance-calculator)</t>
  </si>
  <si>
    <t>2) ES programmas ERASMUS+ 2023.gada nolikumā  apstiprinātās likmes ceļošanas izdevumu dotācijai (https://erasmus-plus.ec.europa.eu/sites/default/files/2022-12/Erasmus%2BProgramme-Guide2023-v2_en.pdf).</t>
  </si>
  <si>
    <t>13.1.</t>
  </si>
  <si>
    <t xml:space="preserve">Projekta iesniedzēja ikmēneša regulāro maksājumu izmaksas, kas nepieciešamas kultūras organizācijas darbības nodrošināšanai. </t>
  </si>
  <si>
    <r>
      <t>Apmērs</t>
    </r>
    <r>
      <rPr>
        <b/>
        <vertAlign val="superscript"/>
        <sz val="11"/>
        <color theme="1"/>
        <rFont val="Times New Roman"/>
        <family val="1"/>
        <charset val="186"/>
      </rPr>
      <t>2</t>
    </r>
  </si>
  <si>
    <t>13.2.</t>
  </si>
  <si>
    <t>Sadarbības partnera izmaksas par telpu un zemes nomu, komunālajiem pakalpojumiem, sakaru pakalpojumiem, apsardzes pakalpojumiem, apsaimniekošanas pakalpojumiem un citiem saistītajiem maksājumiem</t>
  </si>
  <si>
    <r>
      <t>Vienas vienības standarta izmaksu likme vienam telpas m</t>
    </r>
    <r>
      <rPr>
        <vertAlign val="superscript"/>
        <sz val="11"/>
        <color theme="1"/>
        <rFont val="Times New Roman"/>
        <family val="1"/>
        <charset val="186"/>
      </rPr>
      <t xml:space="preserve">2 </t>
    </r>
    <r>
      <rPr>
        <b/>
        <sz val="11"/>
        <color theme="1"/>
        <rFont val="Times New Roman"/>
        <family val="1"/>
        <charset val="186"/>
      </rPr>
      <t>ikmēneša izdevumu segšanai</t>
    </r>
    <r>
      <rPr>
        <vertAlign val="superscript"/>
        <sz val="11"/>
        <color theme="1"/>
        <rFont val="Times New Roman"/>
        <family val="1"/>
        <charset val="186"/>
      </rPr>
      <t xml:space="preserve"> </t>
    </r>
  </si>
  <si>
    <t>Jā</t>
  </si>
  <si>
    <r>
      <t>Vienas vienības standarta izmaksu likme vienam telpas 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biroja telpu nomas maksas segšanai</t>
    </r>
  </si>
  <si>
    <r>
      <t>Vienas vienības standarta izmaksu likme vienam telpas m</t>
    </r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citu telpu nomas maksas segšanai</t>
    </r>
  </si>
  <si>
    <r>
      <rPr>
        <i/>
        <vertAlign val="superscript"/>
        <sz val="11"/>
        <color theme="1"/>
        <rFont val="Times New Roman"/>
        <family val="1"/>
        <charset val="186"/>
      </rPr>
      <t>2</t>
    </r>
    <r>
      <rPr>
        <i/>
        <sz val="11"/>
        <color theme="1"/>
        <rFont val="Times New Roman"/>
        <family val="1"/>
        <charset val="186"/>
      </rPr>
      <t xml:space="preserve"> Vērtības norādītas atbilstoši “Vienkāršoto izmaksu aprēķina un piemērošanas metodika Eiropas Reģionālās attīstības fonda darbības programmas “Izaugsme un nodarbinātība”  prioritārā virziena “Pasākumi Covid-19 pandēmijas seku mazināšanai” 13.1.4.specifiskā atbalsta mērķa “Atveseļošanas pasākumi kultūras jomā” pirmās atlases kārtas “Atbalsts profesionālām nevalstiskām kultūras nozares organizācijām” īstenošanai” noteiktajam.</t>
    </r>
  </si>
  <si>
    <t>Atbilstoši MKN 23.1. apakšpunktā noteiktajam</t>
  </si>
  <si>
    <t>Nr.p.k.</t>
  </si>
  <si>
    <t>Pasākums</t>
  </si>
  <si>
    <t>Norises valsts</t>
  </si>
  <si>
    <t>Pasākuma brauciena dienu skaits</t>
  </si>
  <si>
    <t>Pasākuma brauciena diennakšu skaits</t>
  </si>
  <si>
    <t>Dalībnieku skaits</t>
  </si>
  <si>
    <r>
      <t xml:space="preserve">Dienas nauda vienai pasākuma brauciena dienai,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</si>
  <si>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Dienas naudas apmērs pasākuma brauciena ietvaros,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</si>
  <si>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Viesnīcas (naktsmītnes) izdevumi, ieskaitot brokastu izdevumus vienai diennaktij,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</si>
  <si>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Viesnīcas (naktsmītnes) izdevumu summa pasākuma brauciena ietvaros,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</si>
  <si>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Braukšanas izdevumi attiecīgās valsts sabiedriskajā transportā (arī taksometros) vienai pasākuma brauciena dienai,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</si>
  <si>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Braukšanas izdevumu attiecīgās valsts sabiedriskajā transportā (arī taksometros) summa pasākuma brauciena ietvaros, </t>
    </r>
    <r>
      <rPr>
        <b/>
        <i/>
        <sz val="11"/>
        <color theme="1"/>
        <rFont val="Times New Roman"/>
        <family val="1"/>
        <charset val="186"/>
      </rPr>
      <t>euro</t>
    </r>
  </si>
  <si>
    <t>Komandējuma sākuma punkts (valsts, pilsēta/ciems)</t>
  </si>
  <si>
    <t>Komandējuma gala punkts (valsts, pilsēta/ciems)</t>
  </si>
  <si>
    <r>
      <t>Ceļa attālums vienā virzienā</t>
    </r>
    <r>
      <rPr>
        <b/>
        <vertAlign val="superscript"/>
        <sz val="11"/>
        <color theme="1"/>
        <rFont val="Times New Roman"/>
        <family val="1"/>
        <charset val="186"/>
      </rPr>
      <t>1</t>
    </r>
    <r>
      <rPr>
        <b/>
        <sz val="11"/>
        <color theme="1"/>
        <rFont val="Times New Roman"/>
        <family val="1"/>
        <charset val="186"/>
      </rPr>
      <t xml:space="preserve">, </t>
    </r>
    <r>
      <rPr>
        <b/>
        <i/>
        <sz val="11"/>
        <color theme="1"/>
        <rFont val="Times New Roman"/>
        <family val="1"/>
        <charset val="186"/>
      </rPr>
      <t>km</t>
    </r>
  </si>
  <si>
    <r>
      <t xml:space="preserve">Starptautiskie ceļa (transporta) izdevumi vienam starptautiskās sadarbības pasākuma braucienam turp un atpakaļ, t.sk. par bagāžas pārvadāšanu, 1 personai,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</si>
  <si>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Starptautisko ceļa (transporta) izdevumu summa vienam starptautiskās sadarbības pasākuma braucienam turp un atpakaļ, t.sk. par bagāžas pārvadāšanu,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</si>
  <si>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Ceļojumu apdrošināšanas polises iegādes izmaksas 1 dienai 1 personai,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</si>
  <si>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Ceļojumu apdrošināšanas polises iegādes izmaksas  summa pasākuma brauciena ietvaros, </t>
    </r>
    <r>
      <rPr>
        <b/>
        <i/>
        <sz val="11"/>
        <color theme="1"/>
        <rFont val="Times New Roman"/>
        <family val="1"/>
        <charset val="186"/>
      </rPr>
      <t>euro</t>
    </r>
  </si>
  <si>
    <t>Vai pasākumā ir paredzēta dalības maksa?</t>
  </si>
  <si>
    <t>Dalības maksa vienai personai starptautiskās sadarbības pasākumā, euro</t>
  </si>
  <si>
    <r>
      <t xml:space="preserve">Dalības maksa starptautiskās sadarbības pasākumā brauciena ietvaros,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</si>
  <si>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Viena starptautiskā sadarbības pasākuma brauciena izmaksu summa, </t>
    </r>
    <r>
      <rPr>
        <b/>
        <i/>
        <sz val="11"/>
        <color theme="1"/>
        <rFont val="Times New Roman"/>
        <family val="1"/>
        <charset val="186"/>
      </rPr>
      <t>euro</t>
    </r>
  </si>
  <si>
    <t>MKN 23.1.1. apakšpunkts</t>
  </si>
  <si>
    <t>MKN 23.1.4. apakšpunkts</t>
  </si>
  <si>
    <t>MKN 23.1.2. apakšpunkts</t>
  </si>
  <si>
    <t>MKN 23.1.5. apakšpunkts</t>
  </si>
  <si>
    <t>MKN 23.1.6. apakšpunkts</t>
  </si>
  <si>
    <t>Skaits kopā:</t>
  </si>
  <si>
    <t>Summa kopā:</t>
  </si>
  <si>
    <t>Braucienu skaits:</t>
  </si>
  <si>
    <t>1 Atbilsotši Eiropas Komisijas atbalstītajam attāluma aprēķina kalkulatoram (https://erasmus-plus.ec.europa.eu/lv/resources-and-tools/distance-calculator)</t>
  </si>
  <si>
    <t>4.2.</t>
  </si>
  <si>
    <t>Starptautiskās sadarbības īstenošanas izmaksas, kas radušās Latvijā, uzņemot ārvalstu ekspertus</t>
  </si>
  <si>
    <t>Atbilstoši MKN 23.2. apakšpunktā noteikajam</t>
  </si>
  <si>
    <r>
      <t>Plānotais pasākuma laiks (</t>
    </r>
    <r>
      <rPr>
        <b/>
        <i/>
        <sz val="11"/>
        <color theme="1"/>
        <rFont val="Times New Roman"/>
        <family val="1"/>
        <charset val="186"/>
      </rPr>
      <t>dd.mm.-dd.mm.</t>
    </r>
    <r>
      <rPr>
        <b/>
        <sz val="11"/>
        <color theme="1"/>
        <rFont val="Times New Roman"/>
        <family val="1"/>
        <charset val="186"/>
      </rPr>
      <t>)</t>
    </r>
  </si>
  <si>
    <t>Ekspertu skaits</t>
  </si>
  <si>
    <t>Naktsmītnes vieta</t>
  </si>
  <si>
    <t>Eksperta uzturēšanās (komandējuma) diennakšu skaits</t>
  </si>
  <si>
    <r>
      <t xml:space="preserve">Viesnīcas (naktsmītnes) izdevumu summa,  </t>
    </r>
    <r>
      <rPr>
        <b/>
        <i/>
        <sz val="11"/>
        <color theme="1"/>
        <rFont val="Times New Roman"/>
        <family val="1"/>
        <charset val="186"/>
      </rPr>
      <t>euro</t>
    </r>
  </si>
  <si>
    <r>
      <t>Komandējuma sākuma punkts (</t>
    </r>
    <r>
      <rPr>
        <b/>
        <i/>
        <sz val="11"/>
        <color theme="1"/>
        <rFont val="Times New Roman"/>
        <family val="1"/>
        <charset val="186"/>
      </rPr>
      <t>valsts, pilsēta/ciems</t>
    </r>
    <r>
      <rPr>
        <b/>
        <sz val="11"/>
        <color theme="1"/>
        <rFont val="Times New Roman"/>
        <family val="1"/>
        <charset val="186"/>
      </rPr>
      <t>)</t>
    </r>
  </si>
  <si>
    <r>
      <t>Komandējuma gala punkts (</t>
    </r>
    <r>
      <rPr>
        <b/>
        <i/>
        <sz val="11"/>
        <color theme="1"/>
        <rFont val="Times New Roman"/>
        <family val="1"/>
        <charset val="186"/>
      </rPr>
      <t>valsts, pilsēta/ciems</t>
    </r>
    <r>
      <rPr>
        <b/>
        <sz val="11"/>
        <color theme="1"/>
        <rFont val="Times New Roman"/>
        <family val="1"/>
        <charset val="186"/>
      </rPr>
      <t>)</t>
    </r>
  </si>
  <si>
    <r>
      <t xml:space="preserve">Starptautiskie ceļa (transporta) izdevumi,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</si>
  <si>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Starptautiskie ceļa (transporta) izdevumu summa,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</si>
  <si>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Starptautiskās sadarbības īstenošanas izmaksas, uzņemot ārvalstu ekspertu, kopā </t>
    </r>
    <r>
      <rPr>
        <b/>
        <i/>
        <sz val="11"/>
        <color theme="1"/>
        <rFont val="Times New Roman"/>
        <family val="1"/>
        <charset val="186"/>
      </rPr>
      <t>euro</t>
    </r>
  </si>
  <si>
    <t>MKN 23.2.2.apakšpunkts</t>
  </si>
  <si>
    <t>MKN 23.2.1.apakšpunkts</t>
  </si>
  <si>
    <t>Ekspertu skaits kopā:</t>
  </si>
  <si>
    <t>Diennaktis kopā:</t>
  </si>
  <si>
    <r>
      <rPr>
        <u/>
        <vertAlign val="superscript"/>
        <sz val="11"/>
        <color theme="10"/>
        <rFont val="Times New Roman"/>
        <family val="1"/>
        <charset val="186"/>
      </rPr>
      <t>1</t>
    </r>
    <r>
      <rPr>
        <u/>
        <sz val="11"/>
        <color theme="10"/>
        <rFont val="Times New Roman"/>
        <family val="1"/>
        <charset val="186"/>
      </rPr>
      <t xml:space="preserve"> Atbilsotši Eiropas Komisijas atbalstītajam attāluma aprēķina kalkulatoram (https://erasmus-plus.ec.europa.eu/lv/resources-and-tools/distance-calculator)</t>
    </r>
  </si>
  <si>
    <t>4.1-6.</t>
  </si>
  <si>
    <t>4.7-8.</t>
  </si>
  <si>
    <t>Starptautiskās sadarbības īstenošanas izmaksas, kas radušās Latvijā, uzņemot ārvalstu ekspertus.</t>
  </si>
  <si>
    <t>Kopā</t>
  </si>
  <si>
    <r>
      <rPr>
        <sz val="11"/>
        <color rgb="FFFF0000"/>
        <rFont val="Times New Roman"/>
        <family val="1"/>
        <charset val="186"/>
      </rPr>
      <t>!!!</t>
    </r>
    <r>
      <rPr>
        <sz val="11"/>
        <color theme="1"/>
        <rFont val="Times New Roman"/>
        <family val="1"/>
        <charset val="186"/>
      </rPr>
      <t xml:space="preserve"> Atbilstoši MKN 24.punktā noteiktajam, kopējais izmaksu apmērs nedrīkst pārsniegt </t>
    </r>
    <r>
      <rPr>
        <sz val="11"/>
        <color rgb="FFFF0000"/>
        <rFont val="Times New Roman"/>
        <family val="1"/>
        <charset val="186"/>
      </rPr>
      <t>10 000 euro</t>
    </r>
  </si>
  <si>
    <t>Uz MKN pielikuma 11. punktā minēto projekta iesniedzēju attiecināms:</t>
  </si>
  <si>
    <r>
      <rPr>
        <sz val="11"/>
        <color rgb="FFFF0000"/>
        <rFont val="Times New Roman"/>
        <family val="1"/>
        <charset val="186"/>
      </rPr>
      <t>!!!</t>
    </r>
    <r>
      <rPr>
        <sz val="11"/>
        <color theme="1"/>
        <rFont val="Times New Roman"/>
        <family val="1"/>
        <charset val="186"/>
      </rPr>
      <t xml:space="preserve"> Atbilstoši MKN 24.punktā noteiktajam </t>
    </r>
    <r>
      <rPr>
        <b/>
        <sz val="11"/>
        <color theme="1"/>
        <rFont val="Times New Roman"/>
        <family val="1"/>
        <charset val="186"/>
      </rPr>
      <t>MKN pielikuma 11. punktā minētā projekta iesniedzēja</t>
    </r>
    <r>
      <rPr>
        <sz val="11"/>
        <color theme="1"/>
        <rFont val="Times New Roman"/>
        <family val="1"/>
        <charset val="186"/>
      </rPr>
      <t xml:space="preserve">, kopējais izmaksu apmērs nedrīkst pārsniegt </t>
    </r>
    <r>
      <rPr>
        <sz val="11"/>
        <color rgb="FFFF0000"/>
        <rFont val="Times New Roman"/>
        <family val="1"/>
        <charset val="186"/>
      </rPr>
      <t>20 000 euro</t>
    </r>
  </si>
  <si>
    <t>Atbilstoši MKN 23.3. apakšpunktā noteikajam</t>
  </si>
  <si>
    <t>Telpas, to adrese</t>
  </si>
  <si>
    <t>Lietošanas tiesību pamatojums (norāda atsauci uz īpašumtiesības, nomas, patapinājuma vai citiem lietošanas tiesības apliecinošiem dokumentiem, kas pievienoti projekta iesniegumam)</t>
  </si>
  <si>
    <r>
      <t>Telpu kopējā platība, m</t>
    </r>
    <r>
      <rPr>
        <b/>
        <vertAlign val="superscript"/>
        <sz val="11"/>
        <color theme="1"/>
        <rFont val="Times New Roman"/>
        <family val="1"/>
        <charset val="186"/>
      </rPr>
      <t xml:space="preserve">2 </t>
    </r>
    <r>
      <rPr>
        <b/>
        <i/>
        <sz val="11"/>
        <color theme="1"/>
        <rFont val="Times New Roman"/>
        <family val="1"/>
        <charset val="186"/>
      </rPr>
      <t>(norāda veselas vienības)</t>
    </r>
  </si>
  <si>
    <r>
      <t xml:space="preserve">No projekta </t>
    </r>
    <r>
      <rPr>
        <b/>
        <u/>
        <sz val="11"/>
        <color theme="1"/>
        <rFont val="Times New Roman"/>
        <family val="1"/>
        <charset val="186"/>
      </rPr>
      <t>izslēgtā</t>
    </r>
    <r>
      <rPr>
        <b/>
        <sz val="11"/>
        <color theme="1"/>
        <rFont val="Times New Roman"/>
        <family val="1"/>
        <charset val="186"/>
      </rPr>
      <t xml:space="preserve"> platība, kas iznomāta trešajām pusēm, m</t>
    </r>
    <r>
      <rPr>
        <b/>
        <vertAlign val="superscript"/>
        <sz val="11"/>
        <color theme="1"/>
        <rFont val="Times New Roman"/>
        <family val="1"/>
        <charset val="186"/>
      </rPr>
      <t xml:space="preserve">2 </t>
    </r>
    <r>
      <rPr>
        <b/>
        <sz val="11"/>
        <color theme="1"/>
        <rFont val="Times New Roman"/>
        <family val="1"/>
        <charset val="186"/>
      </rPr>
      <t>(</t>
    </r>
    <r>
      <rPr>
        <b/>
        <i/>
        <sz val="11"/>
        <color theme="1"/>
        <rFont val="Times New Roman"/>
        <family val="1"/>
        <charset val="186"/>
      </rPr>
      <t>norāda veselas vienības</t>
    </r>
    <r>
      <rPr>
        <b/>
        <sz val="11"/>
        <color theme="1"/>
        <rFont val="Times New Roman"/>
        <family val="1"/>
        <charset val="186"/>
      </rPr>
      <t>)</t>
    </r>
  </si>
  <si>
    <r>
      <t xml:space="preserve">Telpu platība, kas </t>
    </r>
    <r>
      <rPr>
        <b/>
        <u/>
        <sz val="11"/>
        <color theme="1"/>
        <rFont val="Times New Roman"/>
        <family val="1"/>
        <charset val="186"/>
      </rPr>
      <t>pretendē uz atbalstu</t>
    </r>
    <r>
      <rPr>
        <b/>
        <sz val="11"/>
        <color theme="1"/>
        <rFont val="Times New Roman"/>
        <family val="1"/>
        <charset val="186"/>
      </rPr>
      <t xml:space="preserve">, m2 </t>
    </r>
    <r>
      <rPr>
        <b/>
        <i/>
        <sz val="11"/>
        <color theme="1"/>
        <rFont val="Times New Roman"/>
        <family val="1"/>
        <charset val="186"/>
      </rPr>
      <t>(norāda veselas vienības)</t>
    </r>
  </si>
  <si>
    <r>
      <rPr>
        <b/>
        <u/>
        <sz val="11"/>
        <color theme="1"/>
        <rFont val="Times New Roman"/>
        <family val="1"/>
        <charset val="186"/>
      </rPr>
      <t>Biroja</t>
    </r>
    <r>
      <rPr>
        <b/>
        <sz val="11"/>
        <color theme="1"/>
        <rFont val="Times New Roman"/>
        <family val="1"/>
        <charset val="186"/>
      </rPr>
      <t xml:space="preserve"> telpu platība, 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 (</t>
    </r>
    <r>
      <rPr>
        <b/>
        <i/>
        <sz val="11"/>
        <color theme="1"/>
        <rFont val="Times New Roman"/>
        <family val="1"/>
        <charset val="186"/>
      </rPr>
      <t>norāda veselas vienības</t>
    </r>
    <r>
      <rPr>
        <b/>
        <sz val="11"/>
        <color theme="1"/>
        <rFont val="Times New Roman"/>
        <family val="1"/>
        <charset val="186"/>
      </rPr>
      <t>)</t>
    </r>
  </si>
  <si>
    <t>Vai projekta attiecināmajās izmaksās tiek iekļauti ikmēneša izdevumi?</t>
  </si>
  <si>
    <t>Viena mēneša atbalsta summa ikmēneša izmaksu segšanai, euro</t>
  </si>
  <si>
    <r>
      <t>Atbalsta ikmēneša izmaksu segšanai piemērošanas periods, mēnešos</t>
    </r>
    <r>
      <rPr>
        <b/>
        <vertAlign val="superscript"/>
        <sz val="11"/>
        <color theme="1"/>
        <rFont val="Times New Roman"/>
        <family val="1"/>
        <charset val="186"/>
      </rPr>
      <t>1</t>
    </r>
  </si>
  <si>
    <t>Vai projekta attiecināmajās izmaksās tiek iekļauta biroja telpu nomas maksa?</t>
  </si>
  <si>
    <t>Viena mēneša atbalsta summa biroja telpu nomas maksas segšanai, euro</t>
  </si>
  <si>
    <r>
      <t>Atbalsta piemērošanas periods, mēnešos</t>
    </r>
    <r>
      <rPr>
        <b/>
        <vertAlign val="superscript"/>
        <sz val="11"/>
        <color theme="1"/>
        <rFont val="Times New Roman"/>
        <family val="1"/>
        <charset val="186"/>
      </rPr>
      <t>1</t>
    </r>
  </si>
  <si>
    <r>
      <t xml:space="preserve">Kopējās biroja telpu uzturēšanas un nomas maksas izmaksas, </t>
    </r>
    <r>
      <rPr>
        <b/>
        <i/>
        <sz val="11"/>
        <color theme="1"/>
        <rFont val="Times New Roman"/>
        <family val="1"/>
        <charset val="186"/>
      </rPr>
      <t>euro</t>
    </r>
    <r>
      <rPr>
        <b/>
        <sz val="11"/>
        <color theme="1"/>
        <rFont val="Times New Roman"/>
        <family val="1"/>
        <charset val="186"/>
      </rPr>
      <t xml:space="preserve"> </t>
    </r>
  </si>
  <si>
    <r>
      <rPr>
        <b/>
        <u/>
        <sz val="11"/>
        <color theme="1"/>
        <rFont val="Times New Roman"/>
        <family val="1"/>
        <charset val="186"/>
      </rPr>
      <t>Citu</t>
    </r>
    <r>
      <rPr>
        <b/>
        <sz val="11"/>
        <color theme="1"/>
        <rFont val="Times New Roman"/>
        <family val="1"/>
        <charset val="186"/>
      </rPr>
      <t xml:space="preserve"> telpu platība, m</t>
    </r>
    <r>
      <rPr>
        <b/>
        <vertAlign val="superscript"/>
        <sz val="11"/>
        <color theme="1"/>
        <rFont val="Times New Roman"/>
        <family val="1"/>
        <charset val="186"/>
      </rPr>
      <t>2</t>
    </r>
    <r>
      <rPr>
        <b/>
        <sz val="11"/>
        <color theme="1"/>
        <rFont val="Times New Roman"/>
        <family val="1"/>
        <charset val="186"/>
      </rPr>
      <t xml:space="preserve"> (</t>
    </r>
    <r>
      <rPr>
        <b/>
        <i/>
        <sz val="11"/>
        <color theme="1"/>
        <rFont val="Times New Roman"/>
        <family val="1"/>
        <charset val="186"/>
      </rPr>
      <t>norāda veselas vienības</t>
    </r>
    <r>
      <rPr>
        <b/>
        <sz val="11"/>
        <color theme="1"/>
        <rFont val="Times New Roman"/>
        <family val="1"/>
        <charset val="186"/>
      </rPr>
      <t>)</t>
    </r>
  </si>
  <si>
    <t xml:space="preserve">Vai projekta attiecināmajās izmaksās tiek iekļauta citu telpu nomas maksa? </t>
  </si>
  <si>
    <t>Viena mēneša atbalsta summa citu telpu nomas maksas segšanai, euro</t>
  </si>
  <si>
    <r>
      <t xml:space="preserve">Kopējās citu telpu uzturēšanas un nomas maksas izmaksas, </t>
    </r>
    <r>
      <rPr>
        <i/>
        <sz val="11"/>
        <color theme="1"/>
        <rFont val="Times New Roman"/>
        <family val="1"/>
        <charset val="186"/>
      </rPr>
      <t>euro</t>
    </r>
  </si>
  <si>
    <t>KOPĀ</t>
  </si>
  <si>
    <r>
      <rPr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 xml:space="preserve"> Atbilstoši MKN 22..punktā noteiktajam izmaksas ir attiecināmas no 2022.gada 1.oktobra</t>
    </r>
  </si>
  <si>
    <t>Atbilstoši MKN 23.4. apakšpunktā noteiktajam</t>
  </si>
  <si>
    <t>Līdz 31.03.2023.</t>
  </si>
  <si>
    <t>No .01.04.2023.</t>
  </si>
  <si>
    <r>
      <t xml:space="preserve">Viesnīcas (naktsmītnes) izdevumu apmērs, </t>
    </r>
    <r>
      <rPr>
        <b/>
        <i/>
        <sz val="11"/>
        <color theme="1"/>
        <rFont val="Times New Roman"/>
        <family val="1"/>
        <charset val="186"/>
      </rPr>
      <t>euro</t>
    </r>
  </si>
  <si>
    <r>
      <t>Noteiktais viesnīcas (naktsmītnes) izdevumu apmērs,</t>
    </r>
    <r>
      <rPr>
        <b/>
        <i/>
        <sz val="11"/>
        <color rgb="FF000000"/>
        <rFont val="Times New Roman"/>
        <family val="1"/>
        <charset val="186"/>
      </rPr>
      <t xml:space="preserve"> euro (skatīt tabulu zemāk)</t>
    </r>
    <r>
      <rPr>
        <b/>
        <sz val="11"/>
        <color rgb="FF000000"/>
        <rFont val="Times New Roman"/>
        <family val="1"/>
        <charset val="186"/>
      </rPr>
      <t xml:space="preserve"> </t>
    </r>
  </si>
  <si>
    <r>
      <rPr>
        <b/>
        <u/>
        <sz val="18"/>
        <color theme="1"/>
        <rFont val="Times New Roman"/>
        <family val="1"/>
        <charset val="186"/>
      </rPr>
      <t>Biroja telpu</t>
    </r>
    <r>
      <rPr>
        <b/>
        <sz val="18"/>
        <color theme="1"/>
        <rFont val="Times New Roman"/>
        <family val="1"/>
        <charset val="186"/>
      </rPr>
      <t xml:space="preserve"> uzturēšanas un nomas maksas izmaksas</t>
    </r>
  </si>
  <si>
    <r>
      <rPr>
        <b/>
        <u/>
        <sz val="18"/>
        <color theme="1"/>
        <rFont val="Times New Roman"/>
        <family val="1"/>
        <charset val="186"/>
      </rPr>
      <t>Citu telpu</t>
    </r>
    <r>
      <rPr>
        <b/>
        <sz val="18"/>
        <color theme="1"/>
        <rFont val="Times New Roman"/>
        <family val="1"/>
        <charset val="186"/>
      </rPr>
      <t xml:space="preserve"> uzturēšanas un nomas maksas izmaksas</t>
    </r>
  </si>
  <si>
    <r>
      <t xml:space="preserve">Viena mēneša atbalsta summa </t>
    </r>
    <r>
      <rPr>
        <b/>
        <u/>
        <sz val="11"/>
        <color theme="1"/>
        <rFont val="Times New Roman"/>
        <family val="1"/>
        <charset val="186"/>
      </rPr>
      <t>ikmēneša izmaksu</t>
    </r>
    <r>
      <rPr>
        <b/>
        <sz val="11"/>
        <color theme="1"/>
        <rFont val="Times New Roman"/>
        <family val="1"/>
        <charset val="186"/>
      </rPr>
      <t xml:space="preserve"> segšanai, euro</t>
    </r>
  </si>
  <si>
    <r>
      <t>Atbalsta apmērs biroja telpu</t>
    </r>
    <r>
      <rPr>
        <b/>
        <u/>
        <sz val="11"/>
        <color theme="1"/>
        <rFont val="Times New Roman"/>
        <family val="1"/>
        <charset val="186"/>
      </rPr>
      <t xml:space="preserve"> ikmēneša izdevumu</t>
    </r>
    <r>
      <rPr>
        <b/>
        <sz val="11"/>
        <color theme="1"/>
        <rFont val="Times New Roman"/>
        <family val="1"/>
        <charset val="186"/>
      </rPr>
      <t xml:space="preserve"> segšanai, euro</t>
    </r>
  </si>
  <si>
    <r>
      <t xml:space="preserve">Viena mēneša atbalsta summa </t>
    </r>
    <r>
      <rPr>
        <b/>
        <u/>
        <sz val="11"/>
        <color theme="1"/>
        <rFont val="Times New Roman"/>
        <family val="1"/>
        <charset val="186"/>
      </rPr>
      <t>biroja telpu nomas maksa</t>
    </r>
    <r>
      <rPr>
        <b/>
        <sz val="11"/>
        <color theme="1"/>
        <rFont val="Times New Roman"/>
        <family val="1"/>
        <charset val="186"/>
      </rPr>
      <t>s segšanai, euro</t>
    </r>
  </si>
  <si>
    <r>
      <t xml:space="preserve">Atbalsta apmērs </t>
    </r>
    <r>
      <rPr>
        <b/>
        <u/>
        <sz val="11"/>
        <color theme="1"/>
        <rFont val="Times New Roman"/>
        <family val="1"/>
        <charset val="186"/>
      </rPr>
      <t>biroja telpu nomas maksas</t>
    </r>
    <r>
      <rPr>
        <b/>
        <sz val="11"/>
        <color theme="1"/>
        <rFont val="Times New Roman"/>
        <family val="1"/>
        <charset val="186"/>
      </rPr>
      <t xml:space="preserve"> segšanai,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</si>
  <si>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Viena mēneša atbalsta summa </t>
    </r>
    <r>
      <rPr>
        <b/>
        <u/>
        <sz val="11"/>
        <color theme="1"/>
        <rFont val="Times New Roman"/>
        <family val="1"/>
        <charset val="186"/>
      </rPr>
      <t>ikmēneša izmaksu segšanai</t>
    </r>
    <r>
      <rPr>
        <b/>
        <sz val="11"/>
        <color theme="1"/>
        <rFont val="Times New Roman"/>
        <family val="1"/>
        <charset val="186"/>
      </rPr>
      <t>, euro</t>
    </r>
  </si>
  <si>
    <r>
      <t xml:space="preserve">Atbalsta apmērs citu telpu </t>
    </r>
    <r>
      <rPr>
        <b/>
        <u/>
        <sz val="11"/>
        <color theme="1"/>
        <rFont val="Times New Roman"/>
        <family val="1"/>
        <charset val="186"/>
      </rPr>
      <t>ikmēneša izdevumu segšanai</t>
    </r>
    <r>
      <rPr>
        <b/>
        <sz val="11"/>
        <color theme="1"/>
        <rFont val="Times New Roman"/>
        <family val="1"/>
        <charset val="186"/>
      </rPr>
      <t>, euro</t>
    </r>
  </si>
  <si>
    <r>
      <t xml:space="preserve">Viena mēneša atbalsta summa </t>
    </r>
    <r>
      <rPr>
        <b/>
        <u/>
        <sz val="11"/>
        <color theme="1"/>
        <rFont val="Times New Roman"/>
        <family val="1"/>
        <charset val="186"/>
      </rPr>
      <t>citu telpu nomas maksas</t>
    </r>
    <r>
      <rPr>
        <b/>
        <sz val="11"/>
        <color theme="1"/>
        <rFont val="Times New Roman"/>
        <family val="1"/>
        <charset val="186"/>
      </rPr>
      <t xml:space="preserve"> segšanai, euro</t>
    </r>
  </si>
  <si>
    <r>
      <t xml:space="preserve">Atbalsta apmērs </t>
    </r>
    <r>
      <rPr>
        <b/>
        <u/>
        <sz val="11"/>
        <color theme="1"/>
        <rFont val="Times New Roman"/>
        <family val="1"/>
        <charset val="186"/>
      </rPr>
      <t>citu telpu nomas maksas</t>
    </r>
    <r>
      <rPr>
        <b/>
        <sz val="11"/>
        <color theme="1"/>
        <rFont val="Times New Roman"/>
        <family val="1"/>
        <charset val="186"/>
      </rPr>
      <t xml:space="preserve"> segšanai,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</si>
  <si>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Atbalsta apmērs </t>
    </r>
    <r>
      <rPr>
        <b/>
        <u/>
        <sz val="11"/>
        <color theme="1"/>
        <rFont val="Times New Roman"/>
        <family val="1"/>
        <charset val="186"/>
      </rPr>
      <t>biroja telpu ikmēneša izdevumu</t>
    </r>
    <r>
      <rPr>
        <b/>
        <sz val="11"/>
        <color theme="1"/>
        <rFont val="Times New Roman"/>
        <family val="1"/>
        <charset val="186"/>
      </rPr>
      <t xml:space="preserve"> segšanai, euro</t>
    </r>
  </si>
  <si>
    <r>
      <t xml:space="preserve">Atbalsta apmērs </t>
    </r>
    <r>
      <rPr>
        <b/>
        <u/>
        <sz val="11"/>
        <color theme="1"/>
        <rFont val="Times New Roman"/>
        <family val="1"/>
        <charset val="186"/>
      </rPr>
      <t>biroja telpu nomas maksa</t>
    </r>
    <r>
      <rPr>
        <b/>
        <sz val="11"/>
        <color theme="1"/>
        <rFont val="Times New Roman"/>
        <family val="1"/>
        <charset val="186"/>
      </rPr>
      <t xml:space="preserve">s segšanai, </t>
    </r>
    <r>
      <rPr>
        <b/>
        <i/>
        <sz val="11"/>
        <color theme="1"/>
        <rFont val="Times New Roman"/>
        <family val="1"/>
        <charset val="186"/>
      </rPr>
      <t>euro</t>
    </r>
  </si>
  <si>
    <r>
      <t xml:space="preserve">Atbalsta apmērs </t>
    </r>
    <r>
      <rPr>
        <b/>
        <u/>
        <sz val="11"/>
        <color theme="1"/>
        <rFont val="Times New Roman"/>
        <family val="1"/>
        <charset val="186"/>
      </rPr>
      <t>citu telpu ikmēneša izdevumu</t>
    </r>
    <r>
      <rPr>
        <b/>
        <sz val="11"/>
        <color theme="1"/>
        <rFont val="Times New Roman"/>
        <family val="1"/>
        <charset val="186"/>
      </rPr>
      <t xml:space="preserve"> segšanai, 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</si>
</sst>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42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i/>
      <u/>
      <sz val="11"/>
      <color theme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u/>
      <sz val="11"/>
      <color theme="10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u/>
      <vertAlign val="superscript"/>
      <sz val="11"/>
      <color theme="1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vertAlign val="superscript"/>
      <sz val="11"/>
      <color theme="1"/>
      <name val="Times New Roman"/>
      <family val="1"/>
      <charset val="186"/>
    </font>
    <font>
      <b/>
      <sz val="10"/>
      <color rgb="FF414142"/>
      <name val="Times New Roman"/>
      <family val="1"/>
      <charset val="186"/>
    </font>
    <font>
      <b/>
      <i/>
      <sz val="10"/>
      <color rgb="FF414142"/>
      <name val="Times New Roman"/>
      <family val="1"/>
      <charset val="186"/>
    </font>
    <font>
      <sz val="9"/>
      <color rgb="FF414142"/>
      <name val="Times New Roman"/>
      <family val="1"/>
      <charset val="186"/>
    </font>
    <font>
      <i/>
      <sz val="9"/>
      <color rgb="FF414142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sz val="16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color theme="1"/>
      <name val="Times New Roman"/>
      <family val="1"/>
      <charset val="186"/>
    </font>
    <font>
      <u/>
      <sz val="16"/>
      <color theme="10"/>
      <name val="Times New Roman"/>
      <family val="1"/>
      <charset val="186"/>
    </font>
    <font>
      <sz val="18"/>
      <name val="Times New Roman"/>
      <family val="1"/>
      <charset val="186"/>
    </font>
    <font>
      <b/>
      <sz val="18"/>
      <name val="Times New Roman"/>
      <family val="1"/>
      <charset val="186"/>
    </font>
    <font>
      <sz val="18"/>
      <color theme="1"/>
      <name val="Times New Roman"/>
      <family val="1"/>
      <charset val="186"/>
    </font>
    <font>
      <u/>
      <sz val="18"/>
      <color theme="10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1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&quot;Times New Roman&quot;"/>
    </font>
    <font>
      <b/>
      <u/>
      <sz val="18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2EFD9"/>
        <bgColor rgb="FFE2EFD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242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0" fillId="0" borderId="0" xfId="2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2" applyFont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5" fillId="0" borderId="0" xfId="0" applyFont="1"/>
    <xf numFmtId="4" fontId="9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9" fillId="7" borderId="1" xfId="0" applyFont="1" applyFill="1" applyBorder="1" applyProtection="1">
      <protection locked="0"/>
    </xf>
    <xf numFmtId="0" fontId="9" fillId="7" borderId="1" xfId="0" applyFont="1" applyFill="1" applyBorder="1" applyAlignment="1" applyProtection="1">
      <alignment horizontal="left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1" fontId="9" fillId="7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/>
    <xf numFmtId="0" fontId="9" fillId="0" borderId="0" xfId="0" applyFont="1" applyAlignment="1">
      <alignment horizontal="left" wrapText="1"/>
    </xf>
    <xf numFmtId="4" fontId="9" fillId="7" borderId="1" xfId="0" applyNumberFormat="1" applyFont="1" applyFill="1" applyBorder="1" applyAlignment="1" applyProtection="1">
      <alignment horizontal="center"/>
      <protection locked="0"/>
    </xf>
    <xf numFmtId="4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1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justify" vertical="center" wrapText="1"/>
      <protection locked="0"/>
    </xf>
    <xf numFmtId="16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0" fontId="34" fillId="0" borderId="0" xfId="0" applyFont="1"/>
    <xf numFmtId="0" fontId="35" fillId="0" borderId="0" xfId="2" applyFont="1" applyFill="1" applyBorder="1" applyAlignment="1">
      <alignment vertical="center" wrapText="1"/>
    </xf>
    <xf numFmtId="0" fontId="30" fillId="0" borderId="0" xfId="0" applyFont="1"/>
    <xf numFmtId="1" fontId="9" fillId="7" borderId="1" xfId="0" applyNumberFormat="1" applyFon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2" fontId="9" fillId="5" borderId="1" xfId="0" applyNumberFormat="1" applyFont="1" applyFill="1" applyBorder="1" applyAlignment="1" applyProtection="1">
      <alignment horizontal="center"/>
      <protection locked="0"/>
    </xf>
    <xf numFmtId="0" fontId="5" fillId="0" borderId="0" xfId="2" applyFont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 applyProtection="1">
      <alignment horizontal="center" vertical="center"/>
      <protection locked="0"/>
    </xf>
    <xf numFmtId="4" fontId="6" fillId="5" borderId="14" xfId="0" applyNumberFormat="1" applyFont="1" applyFill="1" applyBorder="1" applyAlignment="1">
      <alignment horizontal="center" vertical="center"/>
    </xf>
    <xf numFmtId="1" fontId="6" fillId="5" borderId="22" xfId="0" applyNumberFormat="1" applyFont="1" applyFill="1" applyBorder="1" applyAlignment="1">
      <alignment horizontal="center" vertical="center"/>
    </xf>
    <xf numFmtId="1" fontId="6" fillId="5" borderId="23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2" fontId="6" fillId="5" borderId="23" xfId="0" applyNumberFormat="1" applyFont="1" applyFill="1" applyBorder="1" applyAlignment="1">
      <alignment vertical="center"/>
    </xf>
    <xf numFmtId="1" fontId="6" fillId="5" borderId="23" xfId="0" applyNumberFormat="1" applyFont="1" applyFill="1" applyBorder="1" applyAlignment="1">
      <alignment vertical="center"/>
    </xf>
    <xf numFmtId="4" fontId="6" fillId="5" borderId="2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4" fontId="6" fillId="2" borderId="14" xfId="0" applyNumberFormat="1" applyFont="1" applyFill="1" applyBorder="1" applyAlignment="1">
      <alignment horizontal="center" vertical="center"/>
    </xf>
    <xf numFmtId="4" fontId="6" fillId="5" borderId="25" xfId="0" applyNumberFormat="1" applyFont="1" applyFill="1" applyBorder="1" applyAlignment="1">
      <alignment horizontal="center" vertical="center"/>
    </xf>
    <xf numFmtId="164" fontId="9" fillId="0" borderId="13" xfId="0" applyNumberFormat="1" applyFont="1" applyBorder="1"/>
    <xf numFmtId="1" fontId="9" fillId="7" borderId="14" xfId="0" applyNumberFormat="1" applyFont="1" applyFill="1" applyBorder="1" applyAlignment="1" applyProtection="1">
      <alignment horizontal="center" vertical="center"/>
      <protection locked="0"/>
    </xf>
    <xf numFmtId="1" fontId="6" fillId="5" borderId="24" xfId="0" applyNumberFormat="1" applyFont="1" applyFill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" fontId="9" fillId="5" borderId="1" xfId="3" applyNumberFormat="1" applyFont="1" applyFill="1" applyBorder="1" applyAlignment="1" applyProtection="1">
      <alignment horizontal="center"/>
    </xf>
    <xf numFmtId="0" fontId="6" fillId="0" borderId="14" xfId="0" applyFont="1" applyBorder="1" applyAlignment="1">
      <alignment vertical="center" wrapText="1"/>
    </xf>
    <xf numFmtId="164" fontId="6" fillId="0" borderId="6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 vertical="center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164" fontId="6" fillId="0" borderId="6" xfId="0" applyNumberFormat="1" applyFont="1" applyBorder="1"/>
    <xf numFmtId="3" fontId="6" fillId="2" borderId="1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horizontal="left" indent="1"/>
    </xf>
    <xf numFmtId="2" fontId="9" fillId="7" borderId="1" xfId="0" applyNumberFormat="1" applyFont="1" applyFill="1" applyBorder="1" applyAlignment="1" applyProtection="1">
      <alignment horizontal="center" vertical="center"/>
      <protection locked="0"/>
    </xf>
    <xf numFmtId="2" fontId="9" fillId="7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 applyProtection="1">
      <alignment horizontal="center" vertical="center"/>
      <protection locked="0"/>
    </xf>
    <xf numFmtId="4" fontId="6" fillId="10" borderId="26" xfId="0" applyNumberFormat="1" applyFont="1" applyFill="1" applyBorder="1" applyAlignment="1">
      <alignment horizontal="center" vertical="center"/>
    </xf>
    <xf numFmtId="4" fontId="6" fillId="10" borderId="24" xfId="0" applyNumberFormat="1" applyFont="1" applyFill="1" applyBorder="1" applyAlignment="1">
      <alignment horizontal="center" vertical="center"/>
    </xf>
    <xf numFmtId="0" fontId="40" fillId="11" borderId="38" xfId="0" applyFont="1" applyFill="1" applyBorder="1"/>
    <xf numFmtId="0" fontId="9" fillId="11" borderId="40" xfId="0" applyFont="1" applyFill="1" applyBorder="1" applyAlignment="1">
      <alignment wrapText="1"/>
    </xf>
    <xf numFmtId="1" fontId="9" fillId="11" borderId="40" xfId="0" applyNumberFormat="1" applyFont="1" applyFill="1" applyBorder="1" applyAlignment="1">
      <alignment horizontal="center" vertical="center"/>
    </xf>
    <xf numFmtId="1" fontId="9" fillId="11" borderId="42" xfId="0" applyNumberFormat="1" applyFont="1" applyFill="1" applyBorder="1" applyAlignment="1">
      <alignment horizontal="center" vertical="center"/>
    </xf>
    <xf numFmtId="0" fontId="9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  <protection locked="0"/>
    </xf>
    <xf numFmtId="1" fontId="9" fillId="7" borderId="1" xfId="0" applyNumberFormat="1" applyFont="1" applyFill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4" fontId="9" fillId="9" borderId="1" xfId="0" applyNumberFormat="1" applyFont="1" applyFill="1" applyBorder="1" applyAlignment="1">
      <alignment horizontal="center" vertical="center"/>
    </xf>
    <xf numFmtId="1" fontId="9" fillId="7" borderId="13" xfId="0" applyNumberFormat="1" applyFont="1" applyFill="1" applyBorder="1" applyAlignment="1" applyProtection="1">
      <alignment horizontal="center" vertical="center"/>
      <protection locked="0"/>
    </xf>
    <xf numFmtId="4" fontId="6" fillId="5" borderId="14" xfId="0" applyNumberFormat="1" applyFont="1" applyFill="1" applyBorder="1" applyAlignment="1">
      <alignment horizontal="center" vertical="center"/>
    </xf>
    <xf numFmtId="164" fontId="9" fillId="0" borderId="13" xfId="0" applyNumberFormat="1" applyFont="1" applyBorder="1"/>
    <xf numFmtId="4" fontId="9" fillId="5" borderId="1" xfId="3" applyNumberFormat="1" applyFont="1" applyFill="1" applyBorder="1" applyAlignment="1" applyProtection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14" fillId="7" borderId="1" xfId="0" applyNumberFormat="1" applyFont="1" applyFill="1" applyBorder="1" applyAlignment="1" applyProtection="1">
      <alignment horizontal="center" vertical="center"/>
      <protection locked="0"/>
    </xf>
    <xf numFmtId="1" fontId="14" fillId="7" borderId="1" xfId="0" applyNumberFormat="1" applyFont="1" applyFill="1" applyBorder="1" applyAlignment="1">
      <alignment horizontal="center" vertical="center"/>
    </xf>
    <xf numFmtId="0" fontId="14" fillId="11" borderId="40" xfId="0" applyFont="1" applyFill="1" applyBorder="1" applyAlignment="1">
      <alignment vertical="center" wrapText="1"/>
    </xf>
    <xf numFmtId="0" fontId="9" fillId="11" borderId="38" xfId="0" applyFont="1" applyFill="1" applyBorder="1" applyAlignment="1">
      <alignment vertical="center"/>
    </xf>
    <xf numFmtId="0" fontId="9" fillId="11" borderId="40" xfId="0" applyFont="1" applyFill="1" applyBorder="1" applyAlignment="1">
      <alignment horizontal="center" vertical="center"/>
    </xf>
    <xf numFmtId="4" fontId="9" fillId="11" borderId="40" xfId="0" applyNumberFormat="1" applyFont="1" applyFill="1" applyBorder="1" applyAlignment="1">
      <alignment horizontal="center" vertical="center"/>
    </xf>
    <xf numFmtId="4" fontId="9" fillId="11" borderId="38" xfId="0" applyNumberFormat="1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vertical="center" wrapText="1"/>
    </xf>
    <xf numFmtId="0" fontId="9" fillId="11" borderId="39" xfId="0" applyFont="1" applyFill="1" applyBorder="1" applyAlignment="1">
      <alignment vertical="center"/>
    </xf>
    <xf numFmtId="0" fontId="9" fillId="11" borderId="39" xfId="0" applyFont="1" applyFill="1" applyBorder="1" applyAlignment="1">
      <alignment horizontal="center" vertical="center"/>
    </xf>
    <xf numFmtId="4" fontId="9" fillId="11" borderId="41" xfId="0" applyNumberFormat="1" applyFont="1" applyFill="1" applyBorder="1" applyAlignment="1">
      <alignment horizontal="center" vertical="center"/>
    </xf>
    <xf numFmtId="4" fontId="9" fillId="11" borderId="39" xfId="0" applyNumberFormat="1" applyFont="1" applyFill="1" applyBorder="1" applyAlignment="1">
      <alignment horizontal="center" vertical="center"/>
    </xf>
    <xf numFmtId="0" fontId="9" fillId="11" borderId="41" xfId="0" applyFont="1" applyFill="1" applyBorder="1" applyAlignment="1">
      <alignment wrapText="1"/>
    </xf>
    <xf numFmtId="1" fontId="9" fillId="11" borderId="41" xfId="0" applyNumberFormat="1" applyFont="1" applyFill="1" applyBorder="1" applyAlignment="1">
      <alignment horizontal="center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3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left" wrapText="1"/>
      <protection locked="0"/>
    </xf>
    <xf numFmtId="164" fontId="5" fillId="0" borderId="0" xfId="2" applyNumberFormat="1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5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6" borderId="0" xfId="0" applyNumberFormat="1" applyFont="1" applyFill="1" applyAlignment="1">
      <alignment horizontal="center" vertical="center" wrapText="1"/>
    </xf>
    <xf numFmtId="0" fontId="5" fillId="6" borderId="1" xfId="2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6" borderId="1" xfId="2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164" fontId="6" fillId="0" borderId="6" xfId="0" applyNumberFormat="1" applyFont="1" applyBorder="1" applyAlignment="1">
      <alignment horizontal="righ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wrapText="1"/>
    </xf>
    <xf numFmtId="0" fontId="33" fillId="2" borderId="1" xfId="0" applyFont="1" applyFill="1" applyBorder="1" applyAlignment="1">
      <alignment horizontal="left" vertical="center"/>
    </xf>
    <xf numFmtId="0" fontId="35" fillId="2" borderId="1" xfId="2" applyFont="1" applyFill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 horizontal="right"/>
    </xf>
    <xf numFmtId="49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1" fillId="2" borderId="1" xfId="2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</cellXfs>
  <cellStyles count="4">
    <cellStyle name="Hyperlink" xfId="2" builtinId="8"/>
    <cellStyle name="Normal" xfId="0" builtinId="0"/>
    <cellStyle name="Normal 2" xfId="1" xr:uid="{7D080032-BAAD-439A-B590-952D2EDCACF7}"/>
    <cellStyle name="Percent" xfId="3" builtinId="5"/>
  </cellStyles>
  <dxfs count="19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9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14142"/>
        <name val="Times New Roman"/>
        <family val="1"/>
        <charset val="186"/>
        <scheme val="none"/>
      </font>
      <numFmt numFmtId="4" formatCode="#,##0.00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414142"/>
        <name val="Times New Roman"/>
        <family val="1"/>
        <charset val="186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color rgb="FF414142"/>
        <name val="Times New Roman"/>
        <family val="1"/>
        <charset val="186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14142"/>
        <name val="Times New Roman"/>
        <family val="1"/>
        <charset val="186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14142"/>
        <name val="Times New Roman"/>
        <family val="1"/>
        <charset val="186"/>
        <scheme val="none"/>
      </font>
      <fill>
        <patternFill patternType="solid">
          <fgColor indexed="64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14142"/>
        <name val="Times New Roman"/>
        <family val="1"/>
        <charset val="186"/>
        <scheme val="none"/>
      </font>
      <numFmt numFmtId="0" formatCode="General"/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Times New Roman"/>
        <family val="1"/>
        <charset val="186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14142"/>
        <name val="Times New Roman"/>
        <family val="1"/>
        <charset val="186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4058F1-5E5E-45C3-8A54-61591FD78FAB}" name="tValstis" displayName="tValstis" ref="A2:F30" totalsRowShown="0" headerRowDxfId="18" dataDxfId="16" headerRowBorderDxfId="17" tableBorderDxfId="15" totalsRowBorderDxfId="14">
  <autoFilter ref="A2:F30" xr:uid="{294058F1-5E5E-45C3-8A54-61591FD78FA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EB6F578-5AD5-40E6-A5B2-7BCF4883010D}" name="N.p.k." dataDxfId="13">
      <calculatedColumnFormula>ROW()-ROW(tValstis[[#Headers],[N.p.k.]])</calculatedColumnFormula>
    </tableColumn>
    <tableColumn id="2" xr3:uid="{7DD20F85-DE36-4836-A317-F414A6151C06}" name="Valsts vai teritorija" dataDxfId="12"/>
    <tableColumn id="3" xr3:uid="{D5CC0A6F-D9F3-4752-9E87-1DA343016E47}" name="Dienas naudas (kompensācijas par papildu izdevumiem) norma (euro)" dataDxfId="11"/>
    <tableColumn id="11" xr3:uid="{6B1CC6DD-41AD-4BB3-85A4-94A40D77595F}" name="Citas ar braucienu saistītās attiecināmās izmaksas 1 personai 1 dienai - 28% no dienas naudas (euro)" dataDxfId="10"/>
    <tableColumn id="4" xr3:uid="{24545D62-B03E-4971-92AE-F9CFF53D8BA5}" name="Attiecināmā likme 70% no konkrētai valstij noteiktās viesnīcas maksas normas pēc MK Not.Nr.969 1 personai 1 dienai, valūta" dataDxfId="9"/>
    <tableColumn id="5" xr3:uid="{8BF5B054-8A61-4389-8A58-58EBC3E60603}" name="Attiecināmā likme 70% no konkrētai valstij noteiktās viesnīcas maksas normas pēc MK Not.Nr.969 1 personai 1 dienai, summa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rasmus-plus.ec.europa.eu/sites/default/files/2022-12/Erasmus%2BProgramme-Guide2023-v2_en.pdf" TargetMode="External"/><Relationship Id="rId1" Type="http://schemas.openxmlformats.org/officeDocument/2006/relationships/hyperlink" Target="https://erasmus-plus.ec.europa.eu/lv/resources-and-tools/distance-calculato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rasmus-plus.ec.europa.eu/lv/resources-and-tools/distance-calculator" TargetMode="External"/><Relationship Id="rId1" Type="http://schemas.openxmlformats.org/officeDocument/2006/relationships/hyperlink" Target="https://likumi.lv/ta/id/338259-darbibas-programmas-izaugsme-un-nodarbinatiba-prioritara-virziena-pasakumi-covid-19-pandemijas-seku-mazinasanai-13-1-4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rasmus-plus.ec.europa.eu/lv/resources-and-tools/distance-calculato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likumi.lv/ta/id/338259-darbibas-programmas-izaugsme-un-nodarbinatiba-prioritara-virziena-pasakumi-covid-19-pandemijas-seku-mazinasanai-13-1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4DE33-2C6F-49A0-BC85-502E47944EAF}">
  <sheetPr>
    <tabColor theme="7" tint="0.59999389629810485"/>
  </sheetPr>
  <dimension ref="A1:G3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3" sqref="H3"/>
    </sheetView>
  </sheetViews>
  <sheetFormatPr defaultColWidth="21.85546875" defaultRowHeight="15"/>
  <cols>
    <col min="1" max="1" width="6" style="2" bestFit="1" customWidth="1"/>
    <col min="2" max="2" width="21.85546875" style="2"/>
    <col min="3" max="3" width="20.42578125" style="2" customWidth="1"/>
    <col min="4" max="4" width="15" style="36" customWidth="1"/>
    <col min="5" max="5" width="19.85546875" style="2" customWidth="1"/>
    <col min="6" max="6" width="17.85546875" style="2" customWidth="1"/>
    <col min="8" max="9" width="26.42578125" style="2" customWidth="1"/>
    <col min="10" max="16384" width="21.85546875" style="2"/>
  </cols>
  <sheetData>
    <row r="1" spans="1:7" s="23" customFormat="1" ht="26.25" customHeight="1">
      <c r="A1" s="85"/>
      <c r="B1" s="85"/>
      <c r="C1" s="85"/>
      <c r="E1" s="85"/>
      <c r="F1" s="85"/>
    </row>
    <row r="2" spans="1:7" ht="122.25" customHeight="1">
      <c r="A2" s="24" t="s">
        <v>0</v>
      </c>
      <c r="B2" s="25" t="s">
        <v>1</v>
      </c>
      <c r="C2" s="25" t="s">
        <v>2</v>
      </c>
      <c r="D2" s="26" t="s">
        <v>3</v>
      </c>
      <c r="E2" s="25" t="s">
        <v>4</v>
      </c>
      <c r="F2" s="25" t="s">
        <v>5</v>
      </c>
      <c r="G2" s="2"/>
    </row>
    <row r="3" spans="1:7">
      <c r="A3" s="27">
        <v>1</v>
      </c>
      <c r="B3" s="28">
        <v>2</v>
      </c>
      <c r="C3" s="29">
        <v>3</v>
      </c>
      <c r="D3" s="28">
        <v>9</v>
      </c>
      <c r="E3" s="28">
        <v>4</v>
      </c>
      <c r="F3" s="29">
        <v>5</v>
      </c>
      <c r="G3" s="2"/>
    </row>
    <row r="4" spans="1:7">
      <c r="A4" s="30">
        <f t="shared" ref="A4:A18" si="0">ROW()-ROW($A$3)</f>
        <v>1</v>
      </c>
      <c r="B4" s="33" t="s">
        <v>6</v>
      </c>
      <c r="C4" s="32">
        <v>50</v>
      </c>
      <c r="D4" s="111">
        <v>14</v>
      </c>
      <c r="E4" s="34" t="s">
        <v>7</v>
      </c>
      <c r="F4" s="32">
        <v>140</v>
      </c>
      <c r="G4" s="2"/>
    </row>
    <row r="5" spans="1:7">
      <c r="A5" s="30">
        <f t="shared" si="0"/>
        <v>2</v>
      </c>
      <c r="B5" s="33" t="s">
        <v>8</v>
      </c>
      <c r="C5" s="32">
        <v>60</v>
      </c>
      <c r="D5" s="111">
        <v>17</v>
      </c>
      <c r="E5" s="31" t="s">
        <v>7</v>
      </c>
      <c r="F5" s="32">
        <v>175</v>
      </c>
      <c r="G5" s="2"/>
    </row>
    <row r="6" spans="1:7">
      <c r="A6" s="30">
        <f t="shared" si="0"/>
        <v>3</v>
      </c>
      <c r="B6" s="33" t="s">
        <v>9</v>
      </c>
      <c r="C6" s="32">
        <v>35</v>
      </c>
      <c r="D6" s="111">
        <v>10</v>
      </c>
      <c r="E6" s="31" t="s">
        <v>7</v>
      </c>
      <c r="F6" s="32">
        <v>105</v>
      </c>
      <c r="G6" s="2"/>
    </row>
    <row r="7" spans="1:7">
      <c r="A7" s="30">
        <f t="shared" si="0"/>
        <v>4</v>
      </c>
      <c r="B7" s="33" t="s">
        <v>10</v>
      </c>
      <c r="C7" s="32">
        <v>40</v>
      </c>
      <c r="D7" s="111">
        <v>12</v>
      </c>
      <c r="E7" s="31" t="s">
        <v>7</v>
      </c>
      <c r="F7" s="32">
        <v>119</v>
      </c>
      <c r="G7" s="2"/>
    </row>
    <row r="8" spans="1:7">
      <c r="A8" s="30">
        <f t="shared" si="0"/>
        <v>5</v>
      </c>
      <c r="B8" s="33" t="s">
        <v>11</v>
      </c>
      <c r="C8" s="32">
        <v>60</v>
      </c>
      <c r="D8" s="111">
        <v>17</v>
      </c>
      <c r="E8" s="31" t="s">
        <v>7</v>
      </c>
      <c r="F8" s="35">
        <v>160</v>
      </c>
      <c r="G8" s="2"/>
    </row>
    <row r="9" spans="1:7">
      <c r="A9" s="30">
        <f t="shared" si="0"/>
        <v>6</v>
      </c>
      <c r="B9" s="33" t="s">
        <v>12</v>
      </c>
      <c r="C9" s="32">
        <v>60</v>
      </c>
      <c r="D9" s="111">
        <v>17</v>
      </c>
      <c r="E9" s="31" t="s">
        <v>7</v>
      </c>
      <c r="F9" s="32">
        <v>175</v>
      </c>
      <c r="G9" s="2"/>
    </row>
    <row r="10" spans="1:7">
      <c r="A10" s="30">
        <f t="shared" si="0"/>
        <v>7</v>
      </c>
      <c r="B10" s="33" t="s">
        <v>13</v>
      </c>
      <c r="C10" s="32">
        <v>55</v>
      </c>
      <c r="D10" s="111">
        <v>16</v>
      </c>
      <c r="E10" s="31" t="s">
        <v>7</v>
      </c>
      <c r="F10" s="32">
        <v>140</v>
      </c>
      <c r="G10" s="2"/>
    </row>
    <row r="11" spans="1:7">
      <c r="A11" s="30">
        <f t="shared" si="0"/>
        <v>8</v>
      </c>
      <c r="B11" s="33" t="s">
        <v>14</v>
      </c>
      <c r="C11" s="32">
        <v>40</v>
      </c>
      <c r="D11" s="111">
        <v>12</v>
      </c>
      <c r="E11" s="31" t="s">
        <v>7</v>
      </c>
      <c r="F11" s="32">
        <v>91</v>
      </c>
      <c r="G11" s="2"/>
    </row>
    <row r="12" spans="1:7">
      <c r="A12" s="30">
        <f t="shared" si="0"/>
        <v>9</v>
      </c>
      <c r="B12" s="33" t="s">
        <v>15</v>
      </c>
      <c r="C12" s="32">
        <v>40</v>
      </c>
      <c r="D12" s="111">
        <v>12</v>
      </c>
      <c r="E12" s="31" t="s">
        <v>7</v>
      </c>
      <c r="F12" s="32">
        <v>84</v>
      </c>
      <c r="G12" s="2"/>
    </row>
    <row r="13" spans="1:7">
      <c r="A13" s="30">
        <f t="shared" si="0"/>
        <v>10</v>
      </c>
      <c r="B13" s="33" t="s">
        <v>16</v>
      </c>
      <c r="C13" s="32">
        <v>60</v>
      </c>
      <c r="D13" s="111">
        <v>17</v>
      </c>
      <c r="E13" s="31" t="s">
        <v>7</v>
      </c>
      <c r="F13" s="32">
        <v>210</v>
      </c>
      <c r="G13" s="2"/>
    </row>
    <row r="14" spans="1:7">
      <c r="A14" s="30">
        <f t="shared" si="0"/>
        <v>11</v>
      </c>
      <c r="B14" s="33" t="s">
        <v>17</v>
      </c>
      <c r="C14" s="32">
        <v>60</v>
      </c>
      <c r="D14" s="111">
        <v>17</v>
      </c>
      <c r="E14" s="31" t="s">
        <v>7</v>
      </c>
      <c r="F14" s="32">
        <v>182</v>
      </c>
      <c r="G14" s="2"/>
    </row>
    <row r="15" spans="1:7">
      <c r="A15" s="30">
        <f t="shared" si="0"/>
        <v>12</v>
      </c>
      <c r="B15" s="33" t="s">
        <v>18</v>
      </c>
      <c r="C15" s="32">
        <v>46</v>
      </c>
      <c r="D15" s="111">
        <v>13</v>
      </c>
      <c r="E15" s="31" t="s">
        <v>7</v>
      </c>
      <c r="F15" s="32">
        <v>119</v>
      </c>
      <c r="G15" s="2"/>
    </row>
    <row r="16" spans="1:7">
      <c r="A16" s="30">
        <f t="shared" si="0"/>
        <v>13</v>
      </c>
      <c r="B16" s="33" t="s">
        <v>19</v>
      </c>
      <c r="C16" s="32">
        <v>30</v>
      </c>
      <c r="D16" s="111">
        <v>9</v>
      </c>
      <c r="E16" s="31" t="s">
        <v>7</v>
      </c>
      <c r="F16" s="32">
        <v>84</v>
      </c>
      <c r="G16" s="2"/>
    </row>
    <row r="17" spans="1:7">
      <c r="A17" s="30">
        <f t="shared" si="0"/>
        <v>14</v>
      </c>
      <c r="B17" s="33" t="s">
        <v>20</v>
      </c>
      <c r="C17" s="32">
        <v>60</v>
      </c>
      <c r="D17" s="111">
        <v>17</v>
      </c>
      <c r="E17" s="31" t="s">
        <v>7</v>
      </c>
      <c r="F17" s="32">
        <v>196</v>
      </c>
      <c r="G17" s="2"/>
    </row>
    <row r="18" spans="1:7">
      <c r="A18" s="30">
        <f t="shared" si="0"/>
        <v>15</v>
      </c>
      <c r="B18" s="33" t="s">
        <v>21</v>
      </c>
      <c r="C18" s="32">
        <v>45</v>
      </c>
      <c r="D18" s="111">
        <v>13</v>
      </c>
      <c r="E18" s="31" t="s">
        <v>7</v>
      </c>
      <c r="F18" s="32">
        <v>119</v>
      </c>
      <c r="G18" s="2"/>
    </row>
    <row r="19" spans="1:7">
      <c r="A19" s="30">
        <f t="shared" ref="A19:A30" si="1">ROW()-ROW($A$3)</f>
        <v>16</v>
      </c>
      <c r="B19" s="33" t="s">
        <v>22</v>
      </c>
      <c r="C19" s="32">
        <v>60</v>
      </c>
      <c r="D19" s="111">
        <v>17</v>
      </c>
      <c r="E19" s="31" t="s">
        <v>7</v>
      </c>
      <c r="F19" s="32">
        <v>154</v>
      </c>
      <c r="G19" s="2"/>
    </row>
    <row r="20" spans="1:7">
      <c r="A20" s="30">
        <f t="shared" si="1"/>
        <v>17</v>
      </c>
      <c r="B20" s="33" t="s">
        <v>23</v>
      </c>
      <c r="C20" s="32">
        <v>35</v>
      </c>
      <c r="D20" s="111">
        <v>10</v>
      </c>
      <c r="E20" s="31" t="s">
        <v>7</v>
      </c>
      <c r="F20" s="32">
        <v>105</v>
      </c>
      <c r="G20" s="2"/>
    </row>
    <row r="21" spans="1:7">
      <c r="A21" s="30">
        <f t="shared" si="1"/>
        <v>18</v>
      </c>
      <c r="B21" s="33" t="s">
        <v>24</v>
      </c>
      <c r="C21" s="32">
        <v>50</v>
      </c>
      <c r="D21" s="111">
        <v>14</v>
      </c>
      <c r="E21" s="31" t="s">
        <v>7</v>
      </c>
      <c r="F21" s="32">
        <v>140</v>
      </c>
      <c r="G21" s="2"/>
    </row>
    <row r="22" spans="1:7">
      <c r="A22" s="30">
        <f t="shared" si="1"/>
        <v>19</v>
      </c>
      <c r="B22" s="33" t="s">
        <v>25</v>
      </c>
      <c r="C22" s="32">
        <v>35</v>
      </c>
      <c r="D22" s="111">
        <v>10</v>
      </c>
      <c r="E22" s="31" t="s">
        <v>7</v>
      </c>
      <c r="F22" s="32">
        <v>105</v>
      </c>
      <c r="G22" s="2"/>
    </row>
    <row r="23" spans="1:7">
      <c r="A23" s="30">
        <f t="shared" si="1"/>
        <v>20</v>
      </c>
      <c r="B23" s="33" t="s">
        <v>26</v>
      </c>
      <c r="C23" s="32">
        <v>35</v>
      </c>
      <c r="D23" s="111">
        <v>10</v>
      </c>
      <c r="E23" s="31" t="s">
        <v>7</v>
      </c>
      <c r="F23" s="32">
        <v>112</v>
      </c>
      <c r="G23" s="2"/>
    </row>
    <row r="24" spans="1:7">
      <c r="A24" s="30">
        <f t="shared" si="1"/>
        <v>21</v>
      </c>
      <c r="B24" s="33" t="s">
        <v>27</v>
      </c>
      <c r="C24" s="32">
        <v>35</v>
      </c>
      <c r="D24" s="111">
        <v>10</v>
      </c>
      <c r="E24" s="31" t="s">
        <v>7</v>
      </c>
      <c r="F24" s="32">
        <v>91</v>
      </c>
      <c r="G24" s="2"/>
    </row>
    <row r="25" spans="1:7">
      <c r="A25" s="30">
        <f t="shared" si="1"/>
        <v>22</v>
      </c>
      <c r="B25" s="33" t="s">
        <v>28</v>
      </c>
      <c r="C25" s="32">
        <v>55</v>
      </c>
      <c r="D25" s="111">
        <v>16</v>
      </c>
      <c r="E25" s="31" t="s">
        <v>7</v>
      </c>
      <c r="F25" s="32">
        <v>154</v>
      </c>
      <c r="G25" s="2"/>
    </row>
    <row r="26" spans="1:7">
      <c r="A26" s="30">
        <f t="shared" si="1"/>
        <v>23</v>
      </c>
      <c r="B26" s="33" t="s">
        <v>29</v>
      </c>
      <c r="C26" s="32">
        <v>50</v>
      </c>
      <c r="D26" s="111">
        <v>14</v>
      </c>
      <c r="E26" s="31" t="s">
        <v>7</v>
      </c>
      <c r="F26" s="32">
        <v>126</v>
      </c>
      <c r="G26" s="2"/>
    </row>
    <row r="27" spans="1:7">
      <c r="A27" s="30">
        <f t="shared" si="1"/>
        <v>24</v>
      </c>
      <c r="B27" s="33" t="s">
        <v>30</v>
      </c>
      <c r="C27" s="32">
        <v>35</v>
      </c>
      <c r="D27" s="111">
        <v>10</v>
      </c>
      <c r="E27" s="31" t="s">
        <v>7</v>
      </c>
      <c r="F27" s="32">
        <v>112</v>
      </c>
      <c r="G27" s="2"/>
    </row>
    <row r="28" spans="1:7" ht="24">
      <c r="A28" s="30">
        <f t="shared" si="1"/>
        <v>25</v>
      </c>
      <c r="B28" s="33" t="s">
        <v>31</v>
      </c>
      <c r="C28" s="32">
        <v>50</v>
      </c>
      <c r="D28" s="111">
        <v>14</v>
      </c>
      <c r="E28" s="31" t="s">
        <v>7</v>
      </c>
      <c r="F28" s="32">
        <v>154</v>
      </c>
      <c r="G28" s="2"/>
    </row>
    <row r="29" spans="1:7" ht="36">
      <c r="A29" s="30">
        <f t="shared" si="1"/>
        <v>26</v>
      </c>
      <c r="B29" s="33" t="s">
        <v>32</v>
      </c>
      <c r="C29" s="32">
        <v>50</v>
      </c>
      <c r="D29" s="111">
        <v>14</v>
      </c>
      <c r="E29" s="31" t="s">
        <v>7</v>
      </c>
      <c r="F29" s="32">
        <v>126</v>
      </c>
      <c r="G29" s="2"/>
    </row>
    <row r="30" spans="1:7">
      <c r="A30" s="30">
        <f t="shared" si="1"/>
        <v>27</v>
      </c>
      <c r="B30" s="33" t="s">
        <v>33</v>
      </c>
      <c r="C30" s="32">
        <v>50</v>
      </c>
      <c r="D30" s="111">
        <v>14</v>
      </c>
      <c r="E30" s="31" t="s">
        <v>7</v>
      </c>
      <c r="F30" s="32">
        <v>182</v>
      </c>
      <c r="G30" s="2"/>
    </row>
    <row r="33" spans="1:6" s="14" customFormat="1" ht="51.75" customHeight="1">
      <c r="A33" s="85"/>
      <c r="B33" s="85"/>
      <c r="C33" s="85"/>
      <c r="D33" s="40"/>
      <c r="E33" s="85"/>
      <c r="F33" s="85"/>
    </row>
  </sheetData>
  <sheetProtection selectLockedCells="1"/>
  <phoneticPr fontId="36" type="noConversion"/>
  <pageMargins left="0.7" right="0.7" top="0.75" bottom="0.75" header="0.3" footer="0.3"/>
  <pageSetup paperSize="9" orientation="portrait" horizontalDpi="1200" verticalDpi="1200" r:id="rId1"/>
  <ignoredErrors>
    <ignoredError sqref="A3 A4 A5 A9 A10 A11:A12 A13 A14 A15 A16 A17 A18 A19 A20:A22 A23:A26 A27 A28:A29 A30 A6:A8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B500C-1D62-4CEB-9A26-18C8FF76D717}">
  <sheetPr>
    <tabColor theme="7" tint="0.59999389629810485"/>
  </sheetPr>
  <dimension ref="A1:J31"/>
  <sheetViews>
    <sheetView showGridLines="0" topLeftCell="A4" workbookViewId="0">
      <selection activeCell="E10" sqref="E10:H16"/>
    </sheetView>
  </sheetViews>
  <sheetFormatPr defaultColWidth="9.140625" defaultRowHeight="15"/>
  <cols>
    <col min="1" max="1" width="7.140625" style="2" customWidth="1"/>
    <col min="2" max="2" width="82.85546875" style="2" bestFit="1" customWidth="1"/>
    <col min="3" max="3" width="13.85546875" style="2" customWidth="1"/>
    <col min="4" max="4" width="15" style="2" customWidth="1"/>
    <col min="5" max="5" width="15.5703125" style="2" customWidth="1"/>
    <col min="6" max="6" width="9.140625" style="2"/>
    <col min="7" max="7" width="20.28515625" style="2" customWidth="1"/>
    <col min="8" max="8" width="24.28515625" style="2" customWidth="1"/>
    <col min="9" max="16384" width="9.140625" style="2"/>
  </cols>
  <sheetData>
    <row r="1" spans="1:8" s="48" customFormat="1">
      <c r="A1" s="47" t="s">
        <v>37</v>
      </c>
    </row>
    <row r="2" spans="1:8" s="48" customFormat="1"/>
    <row r="3" spans="1:8" s="48" customFormat="1" ht="29.25">
      <c r="A3" s="49" t="s">
        <v>38</v>
      </c>
      <c r="B3" s="50" t="s">
        <v>39</v>
      </c>
      <c r="C3" s="51" t="s">
        <v>40</v>
      </c>
      <c r="D3" s="171" t="s">
        <v>41</v>
      </c>
      <c r="E3" s="171"/>
      <c r="F3" s="171"/>
      <c r="G3" s="171"/>
      <c r="H3" s="171"/>
    </row>
    <row r="4" spans="1:8" s="48" customFormat="1">
      <c r="A4" s="52">
        <f t="shared" ref="A4:A5" si="0">ROW()-ROW($A$3)</f>
        <v>1</v>
      </c>
      <c r="B4" s="53" t="s">
        <v>42</v>
      </c>
      <c r="C4" s="84">
        <v>3.9</v>
      </c>
      <c r="D4" s="172"/>
      <c r="E4" s="172"/>
      <c r="F4" s="172"/>
      <c r="G4" s="172"/>
      <c r="H4" s="172"/>
    </row>
    <row r="5" spans="1:8" s="48" customFormat="1">
      <c r="A5" s="52">
        <f t="shared" si="0"/>
        <v>2</v>
      </c>
      <c r="B5" s="53" t="s">
        <v>43</v>
      </c>
      <c r="C5" s="54">
        <v>275.42</v>
      </c>
      <c r="D5" s="172"/>
      <c r="E5" s="172"/>
      <c r="F5" s="172"/>
      <c r="G5" s="172"/>
      <c r="H5" s="172"/>
    </row>
    <row r="6" spans="1:8" s="48" customFormat="1" ht="15.75">
      <c r="G6" s="55"/>
      <c r="H6" s="55"/>
    </row>
    <row r="7" spans="1:8" s="48" customFormat="1" ht="15.75">
      <c r="A7" s="56"/>
      <c r="C7" s="57"/>
      <c r="G7" s="55"/>
      <c r="H7" s="55"/>
    </row>
    <row r="8" spans="1:8" s="48" customFormat="1" ht="29.25" customHeight="1">
      <c r="A8" s="180" t="s">
        <v>44</v>
      </c>
      <c r="B8" s="180"/>
      <c r="C8" s="180"/>
      <c r="D8" s="180"/>
      <c r="E8" s="173" t="s">
        <v>41</v>
      </c>
      <c r="F8" s="173"/>
      <c r="G8" s="173"/>
      <c r="H8" s="173"/>
    </row>
    <row r="9" spans="1:8" s="48" customFormat="1" ht="17.25">
      <c r="A9" s="58"/>
      <c r="B9" s="180" t="s">
        <v>45</v>
      </c>
      <c r="C9" s="180"/>
      <c r="D9" s="59" t="s">
        <v>46</v>
      </c>
      <c r="E9" s="173"/>
      <c r="F9" s="173"/>
      <c r="G9" s="173"/>
      <c r="H9" s="173"/>
    </row>
    <row r="10" spans="1:8" s="48" customFormat="1" ht="15.75" customHeight="1">
      <c r="A10" s="52">
        <v>1</v>
      </c>
      <c r="B10" s="60">
        <v>10</v>
      </c>
      <c r="C10" s="60">
        <v>99</v>
      </c>
      <c r="D10" s="54">
        <v>23</v>
      </c>
      <c r="E10" s="174"/>
      <c r="F10" s="174"/>
      <c r="G10" s="174"/>
      <c r="H10" s="174"/>
    </row>
    <row r="11" spans="1:8" s="48" customFormat="1" ht="15.75" customHeight="1">
      <c r="A11" s="52">
        <v>2</v>
      </c>
      <c r="B11" s="60">
        <v>100</v>
      </c>
      <c r="C11" s="60">
        <v>499</v>
      </c>
      <c r="D11" s="54">
        <v>180</v>
      </c>
      <c r="E11" s="174"/>
      <c r="F11" s="174"/>
      <c r="G11" s="174"/>
      <c r="H11" s="174"/>
    </row>
    <row r="12" spans="1:8" s="48" customFormat="1" ht="15.75" customHeight="1">
      <c r="A12" s="52">
        <v>3</v>
      </c>
      <c r="B12" s="60">
        <v>500</v>
      </c>
      <c r="C12" s="60">
        <v>1999</v>
      </c>
      <c r="D12" s="54">
        <v>275</v>
      </c>
      <c r="E12" s="174"/>
      <c r="F12" s="174"/>
      <c r="G12" s="174"/>
      <c r="H12" s="174"/>
    </row>
    <row r="13" spans="1:8" s="48" customFormat="1" ht="15.75" customHeight="1">
      <c r="A13" s="52">
        <v>4</v>
      </c>
      <c r="B13" s="60">
        <v>2000</v>
      </c>
      <c r="C13" s="60">
        <v>2999</v>
      </c>
      <c r="D13" s="54">
        <v>360</v>
      </c>
      <c r="E13" s="174"/>
      <c r="F13" s="174"/>
      <c r="G13" s="174"/>
      <c r="H13" s="174"/>
    </row>
    <row r="14" spans="1:8" s="48" customFormat="1">
      <c r="A14" s="52">
        <v>5</v>
      </c>
      <c r="B14" s="60">
        <v>3000</v>
      </c>
      <c r="C14" s="60">
        <v>3999</v>
      </c>
      <c r="D14" s="54">
        <v>530</v>
      </c>
      <c r="E14" s="174"/>
      <c r="F14" s="174"/>
      <c r="G14" s="174"/>
      <c r="H14" s="174"/>
    </row>
    <row r="15" spans="1:8" s="48" customFormat="1">
      <c r="A15" s="52">
        <v>6</v>
      </c>
      <c r="B15" s="60">
        <v>4000</v>
      </c>
      <c r="C15" s="60">
        <v>7999</v>
      </c>
      <c r="D15" s="54">
        <v>820</v>
      </c>
      <c r="E15" s="174"/>
      <c r="F15" s="174"/>
      <c r="G15" s="174"/>
      <c r="H15" s="174"/>
    </row>
    <row r="16" spans="1:8" s="48" customFormat="1">
      <c r="A16" s="52">
        <v>7</v>
      </c>
      <c r="B16" s="60">
        <v>8000</v>
      </c>
      <c r="C16" s="60"/>
      <c r="D16" s="54">
        <v>1500</v>
      </c>
      <c r="E16" s="174"/>
      <c r="F16" s="174"/>
      <c r="G16" s="174"/>
      <c r="H16" s="174"/>
    </row>
    <row r="17" spans="1:10" s="61" customFormat="1">
      <c r="A17" s="175" t="s">
        <v>47</v>
      </c>
      <c r="B17" s="175"/>
      <c r="C17" s="175"/>
      <c r="D17" s="175"/>
      <c r="E17" s="175"/>
      <c r="F17" s="175"/>
      <c r="G17" s="175"/>
      <c r="H17" s="175"/>
    </row>
    <row r="18" spans="1:10" s="61" customFormat="1">
      <c r="A18" s="176" t="s">
        <v>48</v>
      </c>
      <c r="B18" s="176"/>
      <c r="C18" s="176"/>
      <c r="D18" s="176"/>
      <c r="E18" s="176"/>
      <c r="F18" s="176"/>
      <c r="G18" s="176"/>
      <c r="H18" s="176"/>
    </row>
    <row r="19" spans="1:10" s="61" customFormat="1">
      <c r="A19" s="177" t="s">
        <v>49</v>
      </c>
      <c r="B19" s="177"/>
      <c r="C19" s="177"/>
      <c r="D19" s="177"/>
      <c r="E19" s="177"/>
      <c r="F19" s="177"/>
      <c r="G19" s="177"/>
      <c r="H19" s="177"/>
    </row>
    <row r="20" spans="1:10" s="61" customFormat="1" ht="30.75" customHeight="1">
      <c r="A20" s="62"/>
      <c r="B20" s="62"/>
      <c r="C20" s="63"/>
      <c r="D20" s="62"/>
      <c r="E20" s="62"/>
      <c r="F20" s="62"/>
      <c r="G20" s="62"/>
      <c r="H20" s="62"/>
    </row>
    <row r="21" spans="1:10" s="48" customFormat="1" ht="29.25">
      <c r="A21" s="49" t="s">
        <v>50</v>
      </c>
      <c r="B21" s="50" t="s">
        <v>51</v>
      </c>
      <c r="C21" s="178" t="s">
        <v>52</v>
      </c>
      <c r="D21" s="171" t="s">
        <v>41</v>
      </c>
      <c r="E21" s="171"/>
      <c r="F21" s="171"/>
      <c r="G21" s="171"/>
      <c r="H21" s="171"/>
    </row>
    <row r="22" spans="1:10" s="48" customFormat="1" ht="43.5">
      <c r="A22" s="49" t="s">
        <v>53</v>
      </c>
      <c r="B22" s="50" t="s">
        <v>54</v>
      </c>
      <c r="C22" s="179"/>
      <c r="D22" s="171"/>
      <c r="E22" s="171"/>
      <c r="F22" s="171"/>
      <c r="G22" s="171"/>
      <c r="H22" s="171"/>
    </row>
    <row r="23" spans="1:10" s="66" customFormat="1" ht="18">
      <c r="A23" s="64">
        <v>1</v>
      </c>
      <c r="B23" s="116" t="s">
        <v>55</v>
      </c>
      <c r="C23" s="65">
        <v>3.02</v>
      </c>
      <c r="D23" s="167"/>
      <c r="E23" s="168"/>
      <c r="F23" s="168"/>
      <c r="G23" s="168"/>
      <c r="H23" s="169"/>
      <c r="J23" s="83" t="s">
        <v>56</v>
      </c>
    </row>
    <row r="24" spans="1:10" s="66" customFormat="1" ht="32.25">
      <c r="A24" s="64">
        <v>2</v>
      </c>
      <c r="B24" s="117" t="s">
        <v>57</v>
      </c>
      <c r="C24" s="65">
        <v>6.75</v>
      </c>
      <c r="D24" s="167"/>
      <c r="E24" s="168"/>
      <c r="F24" s="168"/>
      <c r="G24" s="168"/>
      <c r="H24" s="169"/>
    </row>
    <row r="25" spans="1:10" s="66" customFormat="1" ht="32.25">
      <c r="A25" s="64">
        <v>3</v>
      </c>
      <c r="B25" s="117" t="s">
        <v>58</v>
      </c>
      <c r="C25" s="65">
        <v>3.92</v>
      </c>
      <c r="D25" s="167"/>
      <c r="E25" s="168"/>
      <c r="F25" s="168"/>
      <c r="G25" s="168"/>
      <c r="H25" s="169"/>
    </row>
    <row r="26" spans="1:10" s="67" customFormat="1" ht="45.75" customHeight="1">
      <c r="A26" s="170" t="s">
        <v>59</v>
      </c>
      <c r="B26" s="170"/>
      <c r="C26" s="170"/>
      <c r="D26" s="170"/>
      <c r="E26" s="170"/>
      <c r="F26" s="170"/>
      <c r="G26" s="170"/>
      <c r="H26" s="170"/>
    </row>
    <row r="27" spans="1:10" s="48" customFormat="1">
      <c r="A27" s="68"/>
      <c r="B27" s="68"/>
      <c r="C27" s="68"/>
    </row>
    <row r="28" spans="1:10" s="48" customFormat="1">
      <c r="A28" s="47"/>
    </row>
    <row r="29" spans="1:10" s="48" customFormat="1">
      <c r="B29" s="69"/>
    </row>
    <row r="30" spans="1:10">
      <c r="B30" s="36"/>
    </row>
    <row r="31" spans="1:10" hidden="1">
      <c r="A31" s="2" t="s">
        <v>56</v>
      </c>
    </row>
  </sheetData>
  <sheetProtection selectLockedCells="1"/>
  <mergeCells count="15">
    <mergeCell ref="D23:H23"/>
    <mergeCell ref="A26:H26"/>
    <mergeCell ref="D3:H3"/>
    <mergeCell ref="D4:H5"/>
    <mergeCell ref="E8:H9"/>
    <mergeCell ref="E10:H16"/>
    <mergeCell ref="D21:H22"/>
    <mergeCell ref="A17:H17"/>
    <mergeCell ref="A18:H18"/>
    <mergeCell ref="A19:H19"/>
    <mergeCell ref="C21:C22"/>
    <mergeCell ref="B9:C9"/>
    <mergeCell ref="A8:D8"/>
    <mergeCell ref="D24:H24"/>
    <mergeCell ref="D25:H25"/>
  </mergeCells>
  <hyperlinks>
    <hyperlink ref="A18:C18" r:id="rId1" display="1) Eiropas Komisijas atbalstīto attāluma aprēķina kalkulatoru (https://erasmus-plus.ec.europa.eu/lv/resources-and-tools/distance-calculator)" xr:uid="{07DC0DE3-6266-4ABE-857E-F158A9F66D80}"/>
    <hyperlink ref="A19:C19" r:id="rId2" display="2) ES programmas ERASMUS+ 2023.gada nolikumā  apstiprinātās likmes ceļošanas izdevumu dotācijai (https://erasmus-plus.ec.europa.eu/sites/default/files/2022-12/Erasmus%2BProgramme-Guide2023-v2_en.pdf)." xr:uid="{3CC8591C-9212-478F-8D77-9C7375A9D8D0}"/>
  </hyperlinks>
  <pageMargins left="0.7" right="0.7" top="0.75" bottom="0.75" header="0.3" footer="0.3"/>
  <pageSetup paperSize="9"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AAE30-1CAF-40F2-BD88-D5452DF36C72}">
  <sheetPr>
    <tabColor theme="9" tint="0.59999389629810485"/>
    <pageSetUpPr fitToPage="1"/>
  </sheetPr>
  <dimension ref="A3:Y32"/>
  <sheetViews>
    <sheetView showGridLines="0" tabSelected="1" zoomScale="85" zoomScaleNormal="85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H19" sqref="H19"/>
    </sheetView>
  </sheetViews>
  <sheetFormatPr defaultColWidth="9.140625" defaultRowHeight="15"/>
  <cols>
    <col min="1" max="1" width="7.5703125" style="2" customWidth="1"/>
    <col min="2" max="2" width="23.5703125" style="2" customWidth="1"/>
    <col min="3" max="3" width="18.28515625" style="2" customWidth="1"/>
    <col min="4" max="4" width="15" style="2" customWidth="1"/>
    <col min="5" max="6" width="14.42578125" style="2" customWidth="1"/>
    <col min="7" max="12" width="15.7109375" style="2" customWidth="1"/>
    <col min="13" max="13" width="14.140625" style="2" customWidth="1"/>
    <col min="14" max="14" width="14.7109375" style="2" customWidth="1"/>
    <col min="15" max="15" width="11.28515625" style="2" customWidth="1"/>
    <col min="16" max="17" width="16.7109375" style="2" customWidth="1"/>
    <col min="18" max="20" width="15.7109375" style="2" customWidth="1"/>
    <col min="21" max="22" width="16.140625" style="2" customWidth="1"/>
    <col min="23" max="23" width="14.7109375" style="2" customWidth="1"/>
    <col min="24" max="16384" width="9.140625" style="2"/>
  </cols>
  <sheetData>
    <row r="3" spans="1:25" ht="33" customHeight="1">
      <c r="A3" s="195" t="s">
        <v>38</v>
      </c>
      <c r="B3" s="188" t="s">
        <v>39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70"/>
      <c r="Y3" s="70"/>
    </row>
    <row r="4" spans="1:25">
      <c r="A4" s="196"/>
      <c r="B4" s="197" t="s">
        <v>60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6" spans="1:25" s="14" customFormat="1" ht="169.5" customHeight="1">
      <c r="A6" s="192" t="s">
        <v>61</v>
      </c>
      <c r="B6" s="183" t="s">
        <v>62</v>
      </c>
      <c r="C6" s="183" t="s">
        <v>63</v>
      </c>
      <c r="D6" s="183" t="s">
        <v>64</v>
      </c>
      <c r="E6" s="183" t="s">
        <v>65</v>
      </c>
      <c r="F6" s="183" t="s">
        <v>66</v>
      </c>
      <c r="G6" s="71" t="s">
        <v>67</v>
      </c>
      <c r="H6" s="72" t="s">
        <v>68</v>
      </c>
      <c r="I6" s="71" t="s">
        <v>69</v>
      </c>
      <c r="J6" s="72" t="s">
        <v>70</v>
      </c>
      <c r="K6" s="71" t="s">
        <v>71</v>
      </c>
      <c r="L6" s="72" t="s">
        <v>72</v>
      </c>
      <c r="M6" s="183" t="s">
        <v>73</v>
      </c>
      <c r="N6" s="183" t="s">
        <v>74</v>
      </c>
      <c r="O6" s="183" t="s">
        <v>75</v>
      </c>
      <c r="P6" s="71" t="s">
        <v>76</v>
      </c>
      <c r="Q6" s="72" t="s">
        <v>77</v>
      </c>
      <c r="R6" s="71" t="s">
        <v>78</v>
      </c>
      <c r="S6" s="72" t="s">
        <v>79</v>
      </c>
      <c r="T6" s="183" t="s">
        <v>80</v>
      </c>
      <c r="U6" s="71" t="s">
        <v>81</v>
      </c>
      <c r="V6" s="72" t="s">
        <v>82</v>
      </c>
      <c r="W6" s="190" t="s">
        <v>83</v>
      </c>
    </row>
    <row r="7" spans="1:25" s="14" customFormat="1" ht="30" customHeight="1">
      <c r="A7" s="193"/>
      <c r="B7" s="184"/>
      <c r="C7" s="184"/>
      <c r="D7" s="184"/>
      <c r="E7" s="184"/>
      <c r="F7" s="184"/>
      <c r="G7" s="189" t="s">
        <v>84</v>
      </c>
      <c r="H7" s="189"/>
      <c r="I7" s="189" t="s">
        <v>85</v>
      </c>
      <c r="J7" s="189"/>
      <c r="K7" s="189"/>
      <c r="L7" s="189"/>
      <c r="M7" s="184"/>
      <c r="N7" s="184"/>
      <c r="O7" s="184"/>
      <c r="P7" s="185" t="s">
        <v>86</v>
      </c>
      <c r="Q7" s="186"/>
      <c r="R7" s="185" t="s">
        <v>87</v>
      </c>
      <c r="S7" s="186"/>
      <c r="T7" s="184"/>
      <c r="U7" s="181" t="s">
        <v>88</v>
      </c>
      <c r="V7" s="182"/>
      <c r="W7" s="191"/>
    </row>
    <row r="8" spans="1:25" s="151" customFormat="1">
      <c r="A8" s="136">
        <f>ROW()-ROW($A$7)</f>
        <v>1</v>
      </c>
      <c r="B8" s="154"/>
      <c r="C8" s="155"/>
      <c r="D8" s="156"/>
      <c r="E8" s="156"/>
      <c r="F8" s="156"/>
      <c r="G8" s="138" t="str">
        <f>IFERROR(VLOOKUP($C8,tValstis[[Valsts vai teritorija]:[Dienas naudas (kompensācijas par papildu izdevumiem) norma (euro)]],2,FALSE),"")</f>
        <v/>
      </c>
      <c r="H8" s="141" t="str">
        <f>IF($D8="","",$G8*$D8*$F8)</f>
        <v/>
      </c>
      <c r="I8" s="138" t="str">
        <f>IFERROR(VLOOKUP($C8,tValstis[[Valsts vai teritorija]:[Attiecināmā likme 70% no konkrētai valstij noteiktās viesnīcas maksas normas pēc MK Not.Nr.969 1 personai 1 dienai, summa]],5,FALSE),"")</f>
        <v/>
      </c>
      <c r="J8" s="141" t="str">
        <f>IF(E8="","",ROUND($I8*$E8*$F8,2))</f>
        <v/>
      </c>
      <c r="K8" s="149" t="str">
        <f>IFERROR(VLOOKUP($C8,tValstis[[Valsts vai teritorija]:[Attiecināmā likme 70% no konkrētai valstij noteiktās viesnīcas maksas normas pēc MK Not.Nr.969 1 personai 1 dienai, summa]],3,FALSE),"")</f>
        <v/>
      </c>
      <c r="L8" s="141" t="str">
        <f>IFERROR(ROUND($D8*$K8*$F8,2),"")</f>
        <v/>
      </c>
      <c r="M8" s="157"/>
      <c r="N8" s="158"/>
      <c r="O8" s="159"/>
      <c r="P8" s="149" t="str">
        <f>IFERROR(VLOOKUP($O8,Dati!$B$10:$D$16,3,1),"")</f>
        <v/>
      </c>
      <c r="Q8" s="141" t="str">
        <f>IFERROR(ROUND($P8*$F8,2),"")</f>
        <v/>
      </c>
      <c r="R8" s="137" t="str">
        <f t="shared" ref="R8:R29" si="0">IF(G8="","",Ceļojumu_apdrošināšanas_cena_1_personai_1_dienai2__euro)</f>
        <v/>
      </c>
      <c r="S8" s="141" t="str">
        <f t="shared" ref="S8:S29" si="1">IF(R8="","",Ceļojumu_apdrošināšanas_cena_1_personai_1_dienai2__euro*$D8*$F8)</f>
        <v/>
      </c>
      <c r="T8" s="139"/>
      <c r="U8" s="137" t="str">
        <f t="shared" ref="U8:U29" si="2">IF(T8="","",Pasākumu_dalības_maksa_2__euro)</f>
        <v/>
      </c>
      <c r="V8" s="141" t="str">
        <f>IFERROR(ROUND($U8*$F8,2),"")</f>
        <v/>
      </c>
      <c r="W8" s="150" t="str">
        <f t="shared" ref="W8:W29" si="3">IF(F8="","",SUM(H8,J8,L8,Q8,S8,V8))</f>
        <v/>
      </c>
    </row>
    <row r="9" spans="1:25" s="151" customFormat="1">
      <c r="A9" s="136">
        <f t="shared" ref="A9:A29" si="4">ROW()-ROW($A$7)</f>
        <v>2</v>
      </c>
      <c r="B9" s="154"/>
      <c r="C9" s="155"/>
      <c r="D9" s="156"/>
      <c r="E9" s="156"/>
      <c r="F9" s="156"/>
      <c r="G9" s="138" t="str">
        <f>IFERROR(VLOOKUP($C9,tValstis[[Valsts vai teritorija]:[Dienas naudas (kompensācijas par papildu izdevumiem) norma (euro)]],2,FALSE),"")</f>
        <v/>
      </c>
      <c r="H9" s="141" t="str">
        <f t="shared" ref="H9:H29" si="5">IF($D9="","",$G9*$D9*$F9)</f>
        <v/>
      </c>
      <c r="I9" s="138" t="str">
        <f>IFERROR(VLOOKUP($C9,tValstis[[Valsts vai teritorija]:[Attiecināmā likme 70% no konkrētai valstij noteiktās viesnīcas maksas normas pēc MK Not.Nr.969 1 personai 1 dienai, summa]],5,FALSE),"")</f>
        <v/>
      </c>
      <c r="J9" s="141" t="str">
        <f t="shared" ref="J9:J29" si="6">IF(E9="","",ROUND($I9*$E9*$F9,2))</f>
        <v/>
      </c>
      <c r="K9" s="149" t="str">
        <f>IFERROR(VLOOKUP($C9,tValstis[[Valsts vai teritorija]:[Attiecināmā likme 70% no konkrētai valstij noteiktās viesnīcas maksas normas pēc MK Not.Nr.969 1 personai 1 dienai, summa]],3,FALSE),"")</f>
        <v/>
      </c>
      <c r="L9" s="141" t="str">
        <f t="shared" ref="L9:L29" si="7">IFERROR(ROUND($D9*$K9*$F9,2),"")</f>
        <v/>
      </c>
      <c r="M9" s="157"/>
      <c r="N9" s="158"/>
      <c r="O9" s="159"/>
      <c r="P9" s="149" t="str">
        <f>IFERROR(VLOOKUP($O9,Dati!$B$10:$D$16,3,1),"")</f>
        <v/>
      </c>
      <c r="Q9" s="141" t="str">
        <f t="shared" ref="Q9:Q29" si="8">IFERROR(ROUND($P9*$F9,2),"")</f>
        <v/>
      </c>
      <c r="R9" s="137" t="str">
        <f t="shared" si="0"/>
        <v/>
      </c>
      <c r="S9" s="141" t="str">
        <f t="shared" si="1"/>
        <v/>
      </c>
      <c r="T9" s="139"/>
      <c r="U9" s="137" t="str">
        <f t="shared" si="2"/>
        <v/>
      </c>
      <c r="V9" s="141" t="str">
        <f t="shared" ref="V9:V29" si="9">IFERROR(ROUND($U9*$F9,2),"")</f>
        <v/>
      </c>
      <c r="W9" s="150" t="str">
        <f t="shared" si="3"/>
        <v/>
      </c>
    </row>
    <row r="10" spans="1:25" s="151" customFormat="1">
      <c r="A10" s="136">
        <f t="shared" si="4"/>
        <v>3</v>
      </c>
      <c r="B10" s="160"/>
      <c r="C10" s="161"/>
      <c r="D10" s="162"/>
      <c r="E10" s="162"/>
      <c r="F10" s="156"/>
      <c r="G10" s="138" t="str">
        <f>IFERROR(VLOOKUP($C10,tValstis[[Valsts vai teritorija]:[Dienas naudas (kompensācijas par papildu izdevumiem) norma (euro)]],2,FALSE),"")</f>
        <v/>
      </c>
      <c r="H10" s="141" t="str">
        <f t="shared" si="5"/>
        <v/>
      </c>
      <c r="I10" s="138" t="str">
        <f>IFERROR(VLOOKUP($C10,tValstis[[Valsts vai teritorija]:[Attiecināmā likme 70% no konkrētai valstij noteiktās viesnīcas maksas normas pēc MK Not.Nr.969 1 personai 1 dienai, summa]],5,FALSE),"")</f>
        <v/>
      </c>
      <c r="J10" s="141" t="str">
        <f t="shared" si="6"/>
        <v/>
      </c>
      <c r="K10" s="149" t="str">
        <f>IFERROR(VLOOKUP($C10,tValstis[[Valsts vai teritorija]:[Attiecināmā likme 70% no konkrētai valstij noteiktās viesnīcas maksas normas pēc MK Not.Nr.969 1 personai 1 dienai, summa]],3,FALSE),"")</f>
        <v/>
      </c>
      <c r="L10" s="141" t="str">
        <f t="shared" si="7"/>
        <v/>
      </c>
      <c r="M10" s="163"/>
      <c r="N10" s="164"/>
      <c r="O10" s="162"/>
      <c r="P10" s="149" t="str">
        <f>IFERROR(VLOOKUP($O10,Dati!$B$10:$D$16,3,1),"")</f>
        <v/>
      </c>
      <c r="Q10" s="141" t="str">
        <f t="shared" si="8"/>
        <v/>
      </c>
      <c r="R10" s="137" t="str">
        <f t="shared" si="0"/>
        <v/>
      </c>
      <c r="S10" s="141" t="str">
        <f t="shared" si="1"/>
        <v/>
      </c>
      <c r="T10" s="139"/>
      <c r="U10" s="137" t="str">
        <f t="shared" si="2"/>
        <v/>
      </c>
      <c r="V10" s="141" t="str">
        <f t="shared" si="9"/>
        <v/>
      </c>
      <c r="W10" s="150" t="str">
        <f>IF(F10="","",SUM(H10,J10,L10,Q10,S10,V10))</f>
        <v/>
      </c>
    </row>
    <row r="11" spans="1:25">
      <c r="A11" s="18">
        <f t="shared" si="4"/>
        <v>4</v>
      </c>
      <c r="B11" s="20"/>
      <c r="C11" s="20"/>
      <c r="D11" s="21"/>
      <c r="E11" s="21"/>
      <c r="F11" s="21"/>
      <c r="G11" s="42" t="str">
        <f>IFERROR(VLOOKUP($C11,tValstis[[Valsts vai teritorija]:[Dienas naudas (kompensācijas par papildu izdevumiem) norma (euro)]],2,FALSE),"")</f>
        <v/>
      </c>
      <c r="H11" s="45" t="str">
        <f t="shared" si="5"/>
        <v/>
      </c>
      <c r="I11" s="42" t="str">
        <f>IFERROR(VLOOKUP($C11,tValstis[[Valsts vai teritorija]:[Attiecināmā likme 70% no konkrētai valstij noteiktās viesnīcas maksas normas pēc MK Not.Nr.969 1 personai 1 dienai, summa]],5,FALSE),"")</f>
        <v/>
      </c>
      <c r="J11" s="45" t="str">
        <f t="shared" si="6"/>
        <v/>
      </c>
      <c r="K11" s="112" t="str">
        <f>IFERROR(VLOOKUP($C11,tValstis[[Valsts vai teritorija]:[Attiecināmā likme 70% no konkrētai valstij noteiktās viesnīcas maksas normas pēc MK Not.Nr.969 1 personai 1 dienai, summa]],3,FALSE),"")</f>
        <v/>
      </c>
      <c r="L11" s="45" t="str">
        <f t="shared" si="7"/>
        <v/>
      </c>
      <c r="M11" s="41"/>
      <c r="N11" s="41"/>
      <c r="O11" s="21"/>
      <c r="P11" s="112" t="str">
        <f>IFERROR(VLOOKUP($O11,Dati!$B$10:$D$16,3,1),"")</f>
        <v/>
      </c>
      <c r="Q11" s="45" t="str">
        <f t="shared" si="8"/>
        <v/>
      </c>
      <c r="R11" s="43" t="str">
        <f t="shared" si="0"/>
        <v/>
      </c>
      <c r="S11" s="45" t="str">
        <f t="shared" si="1"/>
        <v/>
      </c>
      <c r="T11" s="21"/>
      <c r="U11" s="43" t="str">
        <f t="shared" si="2"/>
        <v/>
      </c>
      <c r="V11" s="45" t="str">
        <f t="shared" si="9"/>
        <v/>
      </c>
      <c r="W11" s="44" t="str">
        <f t="shared" si="3"/>
        <v/>
      </c>
    </row>
    <row r="12" spans="1:25">
      <c r="A12" s="18">
        <f t="shared" si="4"/>
        <v>5</v>
      </c>
      <c r="B12" s="20"/>
      <c r="C12" s="20"/>
      <c r="D12" s="21"/>
      <c r="E12" s="21"/>
      <c r="F12" s="21"/>
      <c r="G12" s="42" t="str">
        <f>IFERROR(VLOOKUP($C12,tValstis[[Valsts vai teritorija]:[Dienas naudas (kompensācijas par papildu izdevumiem) norma (euro)]],2,FALSE),"")</f>
        <v/>
      </c>
      <c r="H12" s="45" t="str">
        <f t="shared" si="5"/>
        <v/>
      </c>
      <c r="I12" s="42" t="str">
        <f>IFERROR(VLOOKUP($C12,tValstis[[Valsts vai teritorija]:[Attiecināmā likme 70% no konkrētai valstij noteiktās viesnīcas maksas normas pēc MK Not.Nr.969 1 personai 1 dienai, summa]],5,FALSE),"")</f>
        <v/>
      </c>
      <c r="J12" s="45" t="str">
        <f t="shared" si="6"/>
        <v/>
      </c>
      <c r="K12" s="112" t="str">
        <f>IFERROR(VLOOKUP($C12,tValstis[[Valsts vai teritorija]:[Attiecināmā likme 70% no konkrētai valstij noteiktās viesnīcas maksas normas pēc MK Not.Nr.969 1 personai 1 dienai, summa]],3,FALSE),"")</f>
        <v/>
      </c>
      <c r="L12" s="45" t="str">
        <f t="shared" si="7"/>
        <v/>
      </c>
      <c r="M12" s="41"/>
      <c r="N12" s="41"/>
      <c r="O12" s="21"/>
      <c r="P12" s="112" t="str">
        <f>IFERROR(VLOOKUP($O12,Dati!$B$10:$D$16,3,1),"")</f>
        <v/>
      </c>
      <c r="Q12" s="45" t="str">
        <f t="shared" si="8"/>
        <v/>
      </c>
      <c r="R12" s="43" t="str">
        <f t="shared" si="0"/>
        <v/>
      </c>
      <c r="S12" s="45" t="str">
        <f t="shared" si="1"/>
        <v/>
      </c>
      <c r="T12" s="21"/>
      <c r="U12" s="43" t="str">
        <f t="shared" si="2"/>
        <v/>
      </c>
      <c r="V12" s="45" t="str">
        <f t="shared" si="9"/>
        <v/>
      </c>
      <c r="W12" s="44" t="str">
        <f t="shared" si="3"/>
        <v/>
      </c>
    </row>
    <row r="13" spans="1:25">
      <c r="A13" s="18">
        <f t="shared" si="4"/>
        <v>6</v>
      </c>
      <c r="B13" s="20"/>
      <c r="C13" s="20"/>
      <c r="D13" s="21"/>
      <c r="E13" s="21"/>
      <c r="F13" s="21"/>
      <c r="G13" s="42" t="str">
        <f>IFERROR(VLOOKUP($C13,tValstis[[Valsts vai teritorija]:[Dienas naudas (kompensācijas par papildu izdevumiem) norma (euro)]],2,FALSE),"")</f>
        <v/>
      </c>
      <c r="H13" s="45" t="str">
        <f t="shared" si="5"/>
        <v/>
      </c>
      <c r="I13" s="42" t="str">
        <f>IFERROR(VLOOKUP($C13,tValstis[[Valsts vai teritorija]:[Attiecināmā likme 70% no konkrētai valstij noteiktās viesnīcas maksas normas pēc MK Not.Nr.969 1 personai 1 dienai, summa]],5,FALSE),"")</f>
        <v/>
      </c>
      <c r="J13" s="45" t="str">
        <f t="shared" si="6"/>
        <v/>
      </c>
      <c r="K13" s="112" t="str">
        <f>IFERROR(VLOOKUP($C13,tValstis[[Valsts vai teritorija]:[Attiecināmā likme 70% no konkrētai valstij noteiktās viesnīcas maksas normas pēc MK Not.Nr.969 1 personai 1 dienai, summa]],3,FALSE),"")</f>
        <v/>
      </c>
      <c r="L13" s="45" t="str">
        <f t="shared" si="7"/>
        <v/>
      </c>
      <c r="M13" s="41"/>
      <c r="N13" s="41"/>
      <c r="O13" s="21"/>
      <c r="P13" s="112" t="str">
        <f>IFERROR(VLOOKUP($O13,Dati!$B$10:$D$16,3,1),"")</f>
        <v/>
      </c>
      <c r="Q13" s="45" t="str">
        <f t="shared" si="8"/>
        <v/>
      </c>
      <c r="R13" s="43" t="str">
        <f t="shared" si="0"/>
        <v/>
      </c>
      <c r="S13" s="45" t="str">
        <f t="shared" si="1"/>
        <v/>
      </c>
      <c r="T13" s="21"/>
      <c r="U13" s="43" t="str">
        <f t="shared" si="2"/>
        <v/>
      </c>
      <c r="V13" s="45" t="str">
        <f t="shared" si="9"/>
        <v/>
      </c>
      <c r="W13" s="44" t="str">
        <f t="shared" si="3"/>
        <v/>
      </c>
    </row>
    <row r="14" spans="1:25">
      <c r="A14" s="18">
        <f t="shared" si="4"/>
        <v>7</v>
      </c>
      <c r="B14" s="20"/>
      <c r="C14" s="20"/>
      <c r="D14" s="21"/>
      <c r="E14" s="21"/>
      <c r="F14" s="21"/>
      <c r="G14" s="42" t="str">
        <f>IFERROR(VLOOKUP($C14,tValstis[[Valsts vai teritorija]:[Dienas naudas (kompensācijas par papildu izdevumiem) norma (euro)]],2,FALSE),"")</f>
        <v/>
      </c>
      <c r="H14" s="45" t="str">
        <f t="shared" si="5"/>
        <v/>
      </c>
      <c r="I14" s="42" t="str">
        <f>IFERROR(VLOOKUP($C14,tValstis[[Valsts vai teritorija]:[Attiecināmā likme 70% no konkrētai valstij noteiktās viesnīcas maksas normas pēc MK Not.Nr.969 1 personai 1 dienai, summa]],5,FALSE),"")</f>
        <v/>
      </c>
      <c r="J14" s="45" t="str">
        <f t="shared" si="6"/>
        <v/>
      </c>
      <c r="K14" s="112" t="str">
        <f>IFERROR(VLOOKUP($C14,tValstis[[Valsts vai teritorija]:[Attiecināmā likme 70% no konkrētai valstij noteiktās viesnīcas maksas normas pēc MK Not.Nr.969 1 personai 1 dienai, summa]],3,FALSE),"")</f>
        <v/>
      </c>
      <c r="L14" s="45" t="str">
        <f t="shared" si="7"/>
        <v/>
      </c>
      <c r="M14" s="41"/>
      <c r="N14" s="41"/>
      <c r="O14" s="21"/>
      <c r="P14" s="112" t="str">
        <f>IFERROR(VLOOKUP($O14,Dati!$B$10:$D$16,3,1),"")</f>
        <v/>
      </c>
      <c r="Q14" s="45" t="str">
        <f t="shared" si="8"/>
        <v/>
      </c>
      <c r="R14" s="43" t="str">
        <f t="shared" si="0"/>
        <v/>
      </c>
      <c r="S14" s="45" t="str">
        <f t="shared" si="1"/>
        <v/>
      </c>
      <c r="T14" s="21"/>
      <c r="U14" s="43" t="str">
        <f t="shared" si="2"/>
        <v/>
      </c>
      <c r="V14" s="45" t="str">
        <f t="shared" si="9"/>
        <v/>
      </c>
      <c r="W14" s="44" t="str">
        <f t="shared" si="3"/>
        <v/>
      </c>
    </row>
    <row r="15" spans="1:25">
      <c r="A15" s="18">
        <f t="shared" si="4"/>
        <v>8</v>
      </c>
      <c r="B15" s="20"/>
      <c r="C15" s="20"/>
      <c r="D15" s="21"/>
      <c r="E15" s="21"/>
      <c r="F15" s="21"/>
      <c r="G15" s="42" t="str">
        <f>IFERROR(VLOOKUP($C15,tValstis[[Valsts vai teritorija]:[Dienas naudas (kompensācijas par papildu izdevumiem) norma (euro)]],2,FALSE),"")</f>
        <v/>
      </c>
      <c r="H15" s="45" t="str">
        <f t="shared" si="5"/>
        <v/>
      </c>
      <c r="I15" s="42" t="str">
        <f>IFERROR(VLOOKUP($C15,tValstis[[Valsts vai teritorija]:[Attiecināmā likme 70% no konkrētai valstij noteiktās viesnīcas maksas normas pēc MK Not.Nr.969 1 personai 1 dienai, summa]],5,FALSE),"")</f>
        <v/>
      </c>
      <c r="J15" s="45" t="str">
        <f t="shared" si="6"/>
        <v/>
      </c>
      <c r="K15" s="112" t="str">
        <f>IFERROR(VLOOKUP($C15,tValstis[[Valsts vai teritorija]:[Attiecināmā likme 70% no konkrētai valstij noteiktās viesnīcas maksas normas pēc MK Not.Nr.969 1 personai 1 dienai, summa]],3,FALSE),"")</f>
        <v/>
      </c>
      <c r="L15" s="45" t="str">
        <f t="shared" si="7"/>
        <v/>
      </c>
      <c r="M15" s="41"/>
      <c r="N15" s="41"/>
      <c r="O15" s="21"/>
      <c r="P15" s="112" t="str">
        <f>IFERROR(VLOOKUP($O15,Dati!$B$10:$D$16,3,1),"")</f>
        <v/>
      </c>
      <c r="Q15" s="45" t="str">
        <f t="shared" si="8"/>
        <v/>
      </c>
      <c r="R15" s="43" t="str">
        <f t="shared" si="0"/>
        <v/>
      </c>
      <c r="S15" s="45" t="str">
        <f t="shared" si="1"/>
        <v/>
      </c>
      <c r="T15" s="21"/>
      <c r="U15" s="43" t="str">
        <f t="shared" si="2"/>
        <v/>
      </c>
      <c r="V15" s="45" t="str">
        <f t="shared" si="9"/>
        <v/>
      </c>
      <c r="W15" s="44" t="str">
        <f t="shared" si="3"/>
        <v/>
      </c>
    </row>
    <row r="16" spans="1:25">
      <c r="A16" s="18">
        <f t="shared" si="4"/>
        <v>9</v>
      </c>
      <c r="B16" s="20"/>
      <c r="C16" s="20"/>
      <c r="D16" s="21"/>
      <c r="E16" s="21"/>
      <c r="F16" s="21"/>
      <c r="G16" s="42" t="str">
        <f>IFERROR(VLOOKUP($C16,tValstis[[Valsts vai teritorija]:[Dienas naudas (kompensācijas par papildu izdevumiem) norma (euro)]],2,FALSE),"")</f>
        <v/>
      </c>
      <c r="H16" s="45" t="str">
        <f t="shared" si="5"/>
        <v/>
      </c>
      <c r="I16" s="42" t="str">
        <f>IFERROR(VLOOKUP($C16,tValstis[[Valsts vai teritorija]:[Attiecināmā likme 70% no konkrētai valstij noteiktās viesnīcas maksas normas pēc MK Not.Nr.969 1 personai 1 dienai, summa]],5,FALSE),"")</f>
        <v/>
      </c>
      <c r="J16" s="45" t="str">
        <f t="shared" si="6"/>
        <v/>
      </c>
      <c r="K16" s="112" t="str">
        <f>IFERROR(VLOOKUP($C16,tValstis[[Valsts vai teritorija]:[Attiecināmā likme 70% no konkrētai valstij noteiktās viesnīcas maksas normas pēc MK Not.Nr.969 1 personai 1 dienai, summa]],3,FALSE),"")</f>
        <v/>
      </c>
      <c r="L16" s="45" t="str">
        <f t="shared" si="7"/>
        <v/>
      </c>
      <c r="M16" s="41"/>
      <c r="N16" s="41"/>
      <c r="O16" s="21"/>
      <c r="P16" s="112" t="str">
        <f>IFERROR(VLOOKUP($O16,Dati!$B$10:$D$16,3,1),"")</f>
        <v/>
      </c>
      <c r="Q16" s="45" t="str">
        <f t="shared" si="8"/>
        <v/>
      </c>
      <c r="R16" s="43" t="str">
        <f t="shared" si="0"/>
        <v/>
      </c>
      <c r="S16" s="45" t="str">
        <f t="shared" si="1"/>
        <v/>
      </c>
      <c r="T16" s="21"/>
      <c r="U16" s="43" t="str">
        <f t="shared" si="2"/>
        <v/>
      </c>
      <c r="V16" s="45" t="str">
        <f t="shared" si="9"/>
        <v/>
      </c>
      <c r="W16" s="44" t="str">
        <f t="shared" si="3"/>
        <v/>
      </c>
    </row>
    <row r="17" spans="1:25">
      <c r="A17" s="18">
        <f t="shared" si="4"/>
        <v>10</v>
      </c>
      <c r="B17" s="20"/>
      <c r="C17" s="20"/>
      <c r="D17" s="21"/>
      <c r="E17" s="21"/>
      <c r="F17" s="21"/>
      <c r="G17" s="42" t="str">
        <f>IFERROR(VLOOKUP($C17,tValstis[[Valsts vai teritorija]:[Dienas naudas (kompensācijas par papildu izdevumiem) norma (euro)]],2,FALSE),"")</f>
        <v/>
      </c>
      <c r="H17" s="45" t="str">
        <f t="shared" si="5"/>
        <v/>
      </c>
      <c r="I17" s="42" t="str">
        <f>IFERROR(VLOOKUP($C17,tValstis[[Valsts vai teritorija]:[Attiecināmā likme 70% no konkrētai valstij noteiktās viesnīcas maksas normas pēc MK Not.Nr.969 1 personai 1 dienai, summa]],5,FALSE),"")</f>
        <v/>
      </c>
      <c r="J17" s="45" t="str">
        <f t="shared" si="6"/>
        <v/>
      </c>
      <c r="K17" s="112" t="str">
        <f>IFERROR(VLOOKUP($C17,tValstis[[Valsts vai teritorija]:[Attiecināmā likme 70% no konkrētai valstij noteiktās viesnīcas maksas normas pēc MK Not.Nr.969 1 personai 1 dienai, summa]],3,FALSE),"")</f>
        <v/>
      </c>
      <c r="L17" s="45" t="str">
        <f t="shared" si="7"/>
        <v/>
      </c>
      <c r="M17" s="41"/>
      <c r="N17" s="41"/>
      <c r="O17" s="21"/>
      <c r="P17" s="112" t="str">
        <f>IFERROR(VLOOKUP($O17,Dati!$B$10:$D$16,3,1),"")</f>
        <v/>
      </c>
      <c r="Q17" s="45" t="str">
        <f t="shared" si="8"/>
        <v/>
      </c>
      <c r="R17" s="43" t="str">
        <f t="shared" si="0"/>
        <v/>
      </c>
      <c r="S17" s="45" t="str">
        <f t="shared" si="1"/>
        <v/>
      </c>
      <c r="T17" s="21"/>
      <c r="U17" s="43" t="str">
        <f t="shared" si="2"/>
        <v/>
      </c>
      <c r="V17" s="45" t="str">
        <f t="shared" si="9"/>
        <v/>
      </c>
      <c r="W17" s="44" t="str">
        <f t="shared" si="3"/>
        <v/>
      </c>
    </row>
    <row r="18" spans="1:25">
      <c r="A18" s="18">
        <f t="shared" si="4"/>
        <v>11</v>
      </c>
      <c r="B18" s="20"/>
      <c r="C18" s="20"/>
      <c r="D18" s="21"/>
      <c r="E18" s="21"/>
      <c r="F18" s="21"/>
      <c r="G18" s="42" t="str">
        <f>IFERROR(VLOOKUP($C18,tValstis[[Valsts vai teritorija]:[Dienas naudas (kompensācijas par papildu izdevumiem) norma (euro)]],2,FALSE),"")</f>
        <v/>
      </c>
      <c r="H18" s="45" t="str">
        <f t="shared" si="5"/>
        <v/>
      </c>
      <c r="I18" s="42" t="str">
        <f>IFERROR(VLOOKUP($C18,tValstis[[Valsts vai teritorija]:[Attiecināmā likme 70% no konkrētai valstij noteiktās viesnīcas maksas normas pēc MK Not.Nr.969 1 personai 1 dienai, summa]],5,FALSE),"")</f>
        <v/>
      </c>
      <c r="J18" s="45" t="str">
        <f t="shared" si="6"/>
        <v/>
      </c>
      <c r="K18" s="112" t="str">
        <f>IFERROR(VLOOKUP($C18,tValstis[[Valsts vai teritorija]:[Attiecināmā likme 70% no konkrētai valstij noteiktās viesnīcas maksas normas pēc MK Not.Nr.969 1 personai 1 dienai, summa]],3,FALSE),"")</f>
        <v/>
      </c>
      <c r="L18" s="45" t="str">
        <f t="shared" si="7"/>
        <v/>
      </c>
      <c r="M18" s="41"/>
      <c r="N18" s="41"/>
      <c r="O18" s="21"/>
      <c r="P18" s="112" t="str">
        <f>IFERROR(VLOOKUP($O18,Dati!$B$10:$D$16,3,1),"")</f>
        <v/>
      </c>
      <c r="Q18" s="45" t="str">
        <f t="shared" si="8"/>
        <v/>
      </c>
      <c r="R18" s="43" t="str">
        <f t="shared" si="0"/>
        <v/>
      </c>
      <c r="S18" s="45" t="str">
        <f t="shared" si="1"/>
        <v/>
      </c>
      <c r="T18" s="21"/>
      <c r="U18" s="43" t="str">
        <f t="shared" si="2"/>
        <v/>
      </c>
      <c r="V18" s="45" t="str">
        <f t="shared" si="9"/>
        <v/>
      </c>
      <c r="W18" s="44" t="str">
        <f t="shared" si="3"/>
        <v/>
      </c>
    </row>
    <row r="19" spans="1:25">
      <c r="A19" s="18">
        <f t="shared" si="4"/>
        <v>12</v>
      </c>
      <c r="B19" s="20"/>
      <c r="C19" s="20"/>
      <c r="D19" s="21"/>
      <c r="E19" s="21"/>
      <c r="F19" s="21"/>
      <c r="G19" s="42" t="str">
        <f>IFERROR(VLOOKUP($C19,tValstis[[Valsts vai teritorija]:[Dienas naudas (kompensācijas par papildu izdevumiem) norma (euro)]],2,FALSE),"")</f>
        <v/>
      </c>
      <c r="H19" s="45" t="str">
        <f t="shared" si="5"/>
        <v/>
      </c>
      <c r="I19" s="42" t="str">
        <f>IFERROR(VLOOKUP($C19,tValstis[[Valsts vai teritorija]:[Attiecināmā likme 70% no konkrētai valstij noteiktās viesnīcas maksas normas pēc MK Not.Nr.969 1 personai 1 dienai, summa]],5,FALSE),"")</f>
        <v/>
      </c>
      <c r="J19" s="45" t="str">
        <f t="shared" si="6"/>
        <v/>
      </c>
      <c r="K19" s="112" t="str">
        <f>IFERROR(VLOOKUP($C19,tValstis[[Valsts vai teritorija]:[Attiecināmā likme 70% no konkrētai valstij noteiktās viesnīcas maksas normas pēc MK Not.Nr.969 1 personai 1 dienai, summa]],3,FALSE),"")</f>
        <v/>
      </c>
      <c r="L19" s="45" t="str">
        <f t="shared" si="7"/>
        <v/>
      </c>
      <c r="M19" s="41"/>
      <c r="N19" s="41"/>
      <c r="O19" s="21"/>
      <c r="P19" s="112" t="str">
        <f>IFERROR(VLOOKUP($O19,Dati!$B$10:$D$16,3,1),"")</f>
        <v/>
      </c>
      <c r="Q19" s="45" t="str">
        <f t="shared" si="8"/>
        <v/>
      </c>
      <c r="R19" s="43" t="str">
        <f t="shared" si="0"/>
        <v/>
      </c>
      <c r="S19" s="45" t="str">
        <f t="shared" si="1"/>
        <v/>
      </c>
      <c r="T19" s="21"/>
      <c r="U19" s="43" t="str">
        <f t="shared" si="2"/>
        <v/>
      </c>
      <c r="V19" s="45" t="str">
        <f t="shared" si="9"/>
        <v/>
      </c>
      <c r="W19" s="44" t="str">
        <f t="shared" si="3"/>
        <v/>
      </c>
    </row>
    <row r="20" spans="1:25">
      <c r="A20" s="18">
        <f t="shared" si="4"/>
        <v>13</v>
      </c>
      <c r="B20" s="20"/>
      <c r="C20" s="20"/>
      <c r="D20" s="21"/>
      <c r="E20" s="21"/>
      <c r="F20" s="21"/>
      <c r="G20" s="42" t="str">
        <f>IFERROR(VLOOKUP($C20,tValstis[[Valsts vai teritorija]:[Dienas naudas (kompensācijas par papildu izdevumiem) norma (euro)]],2,FALSE),"")</f>
        <v/>
      </c>
      <c r="H20" s="45" t="str">
        <f t="shared" si="5"/>
        <v/>
      </c>
      <c r="I20" s="42" t="str">
        <f>IFERROR(VLOOKUP($C20,tValstis[[Valsts vai teritorija]:[Attiecināmā likme 70% no konkrētai valstij noteiktās viesnīcas maksas normas pēc MK Not.Nr.969 1 personai 1 dienai, summa]],5,FALSE),"")</f>
        <v/>
      </c>
      <c r="J20" s="45" t="str">
        <f t="shared" si="6"/>
        <v/>
      </c>
      <c r="K20" s="112" t="str">
        <f>IFERROR(VLOOKUP($C20,tValstis[[Valsts vai teritorija]:[Attiecināmā likme 70% no konkrētai valstij noteiktās viesnīcas maksas normas pēc MK Not.Nr.969 1 personai 1 dienai, summa]],3,FALSE),"")</f>
        <v/>
      </c>
      <c r="L20" s="45" t="str">
        <f t="shared" si="7"/>
        <v/>
      </c>
      <c r="M20" s="41"/>
      <c r="N20" s="41"/>
      <c r="O20" s="21"/>
      <c r="P20" s="112" t="str">
        <f>IFERROR(VLOOKUP($O20,Dati!$B$10:$D$16,3,1),"")</f>
        <v/>
      </c>
      <c r="Q20" s="45" t="str">
        <f t="shared" si="8"/>
        <v/>
      </c>
      <c r="R20" s="43" t="str">
        <f t="shared" si="0"/>
        <v/>
      </c>
      <c r="S20" s="45" t="str">
        <f t="shared" si="1"/>
        <v/>
      </c>
      <c r="T20" s="21"/>
      <c r="U20" s="43" t="str">
        <f t="shared" si="2"/>
        <v/>
      </c>
      <c r="V20" s="45" t="str">
        <f t="shared" si="9"/>
        <v/>
      </c>
      <c r="W20" s="44" t="str">
        <f t="shared" si="3"/>
        <v/>
      </c>
    </row>
    <row r="21" spans="1:25">
      <c r="A21" s="18">
        <f t="shared" si="4"/>
        <v>14</v>
      </c>
      <c r="B21" s="20"/>
      <c r="C21" s="20"/>
      <c r="D21" s="21"/>
      <c r="E21" s="21"/>
      <c r="F21" s="21"/>
      <c r="G21" s="42" t="str">
        <f>IFERROR(VLOOKUP($C21,tValstis[[Valsts vai teritorija]:[Dienas naudas (kompensācijas par papildu izdevumiem) norma (euro)]],2,FALSE),"")</f>
        <v/>
      </c>
      <c r="H21" s="45" t="str">
        <f t="shared" si="5"/>
        <v/>
      </c>
      <c r="I21" s="42" t="str">
        <f>IFERROR(VLOOKUP($C21,tValstis[[Valsts vai teritorija]:[Attiecināmā likme 70% no konkrētai valstij noteiktās viesnīcas maksas normas pēc MK Not.Nr.969 1 personai 1 dienai, summa]],5,FALSE),"")</f>
        <v/>
      </c>
      <c r="J21" s="45" t="str">
        <f t="shared" si="6"/>
        <v/>
      </c>
      <c r="K21" s="112" t="str">
        <f>IFERROR(VLOOKUP($C21,tValstis[[Valsts vai teritorija]:[Attiecināmā likme 70% no konkrētai valstij noteiktās viesnīcas maksas normas pēc MK Not.Nr.969 1 personai 1 dienai, summa]],3,FALSE),"")</f>
        <v/>
      </c>
      <c r="L21" s="45" t="str">
        <f t="shared" si="7"/>
        <v/>
      </c>
      <c r="M21" s="41"/>
      <c r="N21" s="41"/>
      <c r="O21" s="21"/>
      <c r="P21" s="112" t="str">
        <f>IFERROR(VLOOKUP($O21,Dati!$B$10:$D$16,3,1),"")</f>
        <v/>
      </c>
      <c r="Q21" s="45" t="str">
        <f t="shared" si="8"/>
        <v/>
      </c>
      <c r="R21" s="43" t="str">
        <f t="shared" si="0"/>
        <v/>
      </c>
      <c r="S21" s="45" t="str">
        <f t="shared" si="1"/>
        <v/>
      </c>
      <c r="T21" s="21"/>
      <c r="U21" s="43" t="str">
        <f t="shared" si="2"/>
        <v/>
      </c>
      <c r="V21" s="45" t="str">
        <f t="shared" si="9"/>
        <v/>
      </c>
      <c r="W21" s="44" t="str">
        <f t="shared" si="3"/>
        <v/>
      </c>
    </row>
    <row r="22" spans="1:25">
      <c r="A22" s="18">
        <f t="shared" si="4"/>
        <v>15</v>
      </c>
      <c r="B22" s="20"/>
      <c r="C22" s="20"/>
      <c r="D22" s="21"/>
      <c r="E22" s="21"/>
      <c r="F22" s="21"/>
      <c r="G22" s="42" t="str">
        <f>IFERROR(VLOOKUP($C22,tValstis[[Valsts vai teritorija]:[Dienas naudas (kompensācijas par papildu izdevumiem) norma (euro)]],2,FALSE),"")</f>
        <v/>
      </c>
      <c r="H22" s="45" t="str">
        <f t="shared" si="5"/>
        <v/>
      </c>
      <c r="I22" s="42" t="str">
        <f>IFERROR(VLOOKUP($C22,tValstis[[Valsts vai teritorija]:[Attiecināmā likme 70% no konkrētai valstij noteiktās viesnīcas maksas normas pēc MK Not.Nr.969 1 personai 1 dienai, summa]],5,FALSE),"")</f>
        <v/>
      </c>
      <c r="J22" s="45" t="str">
        <f t="shared" si="6"/>
        <v/>
      </c>
      <c r="K22" s="112" t="str">
        <f>IFERROR(VLOOKUP($C22,tValstis[[Valsts vai teritorija]:[Attiecināmā likme 70% no konkrētai valstij noteiktās viesnīcas maksas normas pēc MK Not.Nr.969 1 personai 1 dienai, summa]],3,FALSE),"")</f>
        <v/>
      </c>
      <c r="L22" s="45" t="str">
        <f t="shared" si="7"/>
        <v/>
      </c>
      <c r="M22" s="41"/>
      <c r="N22" s="41"/>
      <c r="O22" s="21"/>
      <c r="P22" s="112" t="str">
        <f>IFERROR(VLOOKUP($O22,Dati!$B$10:$D$16,3,1),"")</f>
        <v/>
      </c>
      <c r="Q22" s="45" t="str">
        <f t="shared" si="8"/>
        <v/>
      </c>
      <c r="R22" s="43" t="str">
        <f t="shared" si="0"/>
        <v/>
      </c>
      <c r="S22" s="45" t="str">
        <f t="shared" si="1"/>
        <v/>
      </c>
      <c r="T22" s="21"/>
      <c r="U22" s="43" t="str">
        <f t="shared" si="2"/>
        <v/>
      </c>
      <c r="V22" s="45" t="str">
        <f t="shared" si="9"/>
        <v/>
      </c>
      <c r="W22" s="44" t="str">
        <f t="shared" si="3"/>
        <v/>
      </c>
    </row>
    <row r="23" spans="1:25">
      <c r="A23" s="18">
        <f t="shared" si="4"/>
        <v>16</v>
      </c>
      <c r="B23" s="20"/>
      <c r="C23" s="20"/>
      <c r="D23" s="21"/>
      <c r="E23" s="21"/>
      <c r="F23" s="21"/>
      <c r="G23" s="42" t="str">
        <f>IFERROR(VLOOKUP($C23,tValstis[[Valsts vai teritorija]:[Dienas naudas (kompensācijas par papildu izdevumiem) norma (euro)]],2,FALSE),"")</f>
        <v/>
      </c>
      <c r="H23" s="45" t="str">
        <f t="shared" si="5"/>
        <v/>
      </c>
      <c r="I23" s="42" t="str">
        <f>IFERROR(VLOOKUP($C23,tValstis[[Valsts vai teritorija]:[Attiecināmā likme 70% no konkrētai valstij noteiktās viesnīcas maksas normas pēc MK Not.Nr.969 1 personai 1 dienai, summa]],5,FALSE),"")</f>
        <v/>
      </c>
      <c r="J23" s="45" t="str">
        <f t="shared" si="6"/>
        <v/>
      </c>
      <c r="K23" s="112" t="str">
        <f>IFERROR(VLOOKUP($C23,tValstis[[Valsts vai teritorija]:[Attiecināmā likme 70% no konkrētai valstij noteiktās viesnīcas maksas normas pēc MK Not.Nr.969 1 personai 1 dienai, summa]],3,FALSE),"")</f>
        <v/>
      </c>
      <c r="L23" s="45" t="str">
        <f t="shared" si="7"/>
        <v/>
      </c>
      <c r="M23" s="41"/>
      <c r="N23" s="41"/>
      <c r="O23" s="21"/>
      <c r="P23" s="112" t="str">
        <f>IFERROR(VLOOKUP($O23,Dati!$B$10:$D$16,3,1),"")</f>
        <v/>
      </c>
      <c r="Q23" s="45" t="str">
        <f t="shared" si="8"/>
        <v/>
      </c>
      <c r="R23" s="43" t="str">
        <f t="shared" si="0"/>
        <v/>
      </c>
      <c r="S23" s="45" t="str">
        <f t="shared" si="1"/>
        <v/>
      </c>
      <c r="T23" s="21"/>
      <c r="U23" s="43" t="str">
        <f t="shared" si="2"/>
        <v/>
      </c>
      <c r="V23" s="45" t="str">
        <f t="shared" si="9"/>
        <v/>
      </c>
      <c r="W23" s="44" t="str">
        <f t="shared" si="3"/>
        <v/>
      </c>
    </row>
    <row r="24" spans="1:25">
      <c r="A24" s="18">
        <f t="shared" si="4"/>
        <v>17</v>
      </c>
      <c r="B24" s="20"/>
      <c r="C24" s="20"/>
      <c r="D24" s="21"/>
      <c r="E24" s="21"/>
      <c r="F24" s="21"/>
      <c r="G24" s="42" t="str">
        <f>IFERROR(VLOOKUP($C24,tValstis[[Valsts vai teritorija]:[Dienas naudas (kompensācijas par papildu izdevumiem) norma (euro)]],2,FALSE),"")</f>
        <v/>
      </c>
      <c r="H24" s="45" t="str">
        <f t="shared" si="5"/>
        <v/>
      </c>
      <c r="I24" s="42" t="str">
        <f>IFERROR(VLOOKUP($C24,tValstis[[Valsts vai teritorija]:[Attiecināmā likme 70% no konkrētai valstij noteiktās viesnīcas maksas normas pēc MK Not.Nr.969 1 personai 1 dienai, summa]],5,FALSE),"")</f>
        <v/>
      </c>
      <c r="J24" s="45" t="str">
        <f t="shared" si="6"/>
        <v/>
      </c>
      <c r="K24" s="112" t="str">
        <f>IFERROR(VLOOKUP($C24,tValstis[[Valsts vai teritorija]:[Attiecināmā likme 70% no konkrētai valstij noteiktās viesnīcas maksas normas pēc MK Not.Nr.969 1 personai 1 dienai, summa]],3,FALSE),"")</f>
        <v/>
      </c>
      <c r="L24" s="45" t="str">
        <f t="shared" si="7"/>
        <v/>
      </c>
      <c r="M24" s="41"/>
      <c r="N24" s="41"/>
      <c r="O24" s="21"/>
      <c r="P24" s="112" t="str">
        <f>IFERROR(VLOOKUP($O24,Dati!$B$10:$D$16,3,1),"")</f>
        <v/>
      </c>
      <c r="Q24" s="45" t="str">
        <f t="shared" si="8"/>
        <v/>
      </c>
      <c r="R24" s="43" t="str">
        <f t="shared" si="0"/>
        <v/>
      </c>
      <c r="S24" s="45" t="str">
        <f t="shared" si="1"/>
        <v/>
      </c>
      <c r="T24" s="21"/>
      <c r="U24" s="43" t="str">
        <f t="shared" si="2"/>
        <v/>
      </c>
      <c r="V24" s="45" t="str">
        <f t="shared" si="9"/>
        <v/>
      </c>
      <c r="W24" s="44" t="str">
        <f t="shared" si="3"/>
        <v/>
      </c>
    </row>
    <row r="25" spans="1:25">
      <c r="A25" s="18">
        <f t="shared" si="4"/>
        <v>18</v>
      </c>
      <c r="B25" s="20"/>
      <c r="C25" s="20"/>
      <c r="D25" s="21"/>
      <c r="E25" s="21"/>
      <c r="F25" s="21"/>
      <c r="G25" s="42" t="str">
        <f>IFERROR(VLOOKUP($C25,tValstis[[Valsts vai teritorija]:[Dienas naudas (kompensācijas par papildu izdevumiem) norma (euro)]],2,FALSE),"")</f>
        <v/>
      </c>
      <c r="H25" s="45" t="str">
        <f t="shared" si="5"/>
        <v/>
      </c>
      <c r="I25" s="42" t="str">
        <f>IFERROR(VLOOKUP($C25,tValstis[[Valsts vai teritorija]:[Attiecināmā likme 70% no konkrētai valstij noteiktās viesnīcas maksas normas pēc MK Not.Nr.969 1 personai 1 dienai, summa]],5,FALSE),"")</f>
        <v/>
      </c>
      <c r="J25" s="45" t="str">
        <f t="shared" si="6"/>
        <v/>
      </c>
      <c r="K25" s="112" t="str">
        <f>IFERROR(VLOOKUP($C25,tValstis[[Valsts vai teritorija]:[Attiecināmā likme 70% no konkrētai valstij noteiktās viesnīcas maksas normas pēc MK Not.Nr.969 1 personai 1 dienai, summa]],3,FALSE),"")</f>
        <v/>
      </c>
      <c r="L25" s="45" t="str">
        <f t="shared" si="7"/>
        <v/>
      </c>
      <c r="M25" s="41"/>
      <c r="N25" s="41"/>
      <c r="O25" s="21"/>
      <c r="P25" s="112" t="str">
        <f>IFERROR(VLOOKUP($O25,Dati!$B$10:$D$16,3,1),"")</f>
        <v/>
      </c>
      <c r="Q25" s="45" t="str">
        <f t="shared" si="8"/>
        <v/>
      </c>
      <c r="R25" s="43" t="str">
        <f t="shared" si="0"/>
        <v/>
      </c>
      <c r="S25" s="45" t="str">
        <f t="shared" si="1"/>
        <v/>
      </c>
      <c r="T25" s="21"/>
      <c r="U25" s="43" t="str">
        <f t="shared" si="2"/>
        <v/>
      </c>
      <c r="V25" s="45" t="str">
        <f t="shared" si="9"/>
        <v/>
      </c>
      <c r="W25" s="44" t="str">
        <f t="shared" si="3"/>
        <v/>
      </c>
    </row>
    <row r="26" spans="1:25">
      <c r="A26" s="18">
        <f t="shared" si="4"/>
        <v>19</v>
      </c>
      <c r="B26" s="20"/>
      <c r="C26" s="20"/>
      <c r="D26" s="21"/>
      <c r="E26" s="21"/>
      <c r="F26" s="21"/>
      <c r="G26" s="42" t="str">
        <f>IFERROR(VLOOKUP($C26,tValstis[[Valsts vai teritorija]:[Dienas naudas (kompensācijas par papildu izdevumiem) norma (euro)]],2,FALSE),"")</f>
        <v/>
      </c>
      <c r="H26" s="45" t="str">
        <f t="shared" si="5"/>
        <v/>
      </c>
      <c r="I26" s="42" t="str">
        <f>IFERROR(VLOOKUP($C26,tValstis[[Valsts vai teritorija]:[Attiecināmā likme 70% no konkrētai valstij noteiktās viesnīcas maksas normas pēc MK Not.Nr.969 1 personai 1 dienai, summa]],5,FALSE),"")</f>
        <v/>
      </c>
      <c r="J26" s="45" t="str">
        <f t="shared" si="6"/>
        <v/>
      </c>
      <c r="K26" s="112" t="str">
        <f>IFERROR(VLOOKUP($C26,tValstis[[Valsts vai teritorija]:[Attiecināmā likme 70% no konkrētai valstij noteiktās viesnīcas maksas normas pēc MK Not.Nr.969 1 personai 1 dienai, summa]],3,FALSE),"")</f>
        <v/>
      </c>
      <c r="L26" s="45" t="str">
        <f t="shared" si="7"/>
        <v/>
      </c>
      <c r="M26" s="41"/>
      <c r="N26" s="41"/>
      <c r="O26" s="21"/>
      <c r="P26" s="112" t="str">
        <f>IFERROR(VLOOKUP($O26,Dati!$B$10:$D$16,3,1),"")</f>
        <v/>
      </c>
      <c r="Q26" s="45" t="str">
        <f t="shared" si="8"/>
        <v/>
      </c>
      <c r="R26" s="43" t="str">
        <f t="shared" si="0"/>
        <v/>
      </c>
      <c r="S26" s="45" t="str">
        <f t="shared" si="1"/>
        <v/>
      </c>
      <c r="T26" s="21"/>
      <c r="U26" s="43" t="str">
        <f t="shared" si="2"/>
        <v/>
      </c>
      <c r="V26" s="45" t="str">
        <f t="shared" si="9"/>
        <v/>
      </c>
      <c r="W26" s="44" t="str">
        <f t="shared" si="3"/>
        <v/>
      </c>
    </row>
    <row r="27" spans="1:25">
      <c r="A27" s="18">
        <f t="shared" si="4"/>
        <v>20</v>
      </c>
      <c r="B27" s="20"/>
      <c r="C27" s="20"/>
      <c r="D27" s="21"/>
      <c r="E27" s="21"/>
      <c r="F27" s="21"/>
      <c r="G27" s="42" t="str">
        <f>IFERROR(VLOOKUP($C27,tValstis[[Valsts vai teritorija]:[Dienas naudas (kompensācijas par papildu izdevumiem) norma (euro)]],2,FALSE),"")</f>
        <v/>
      </c>
      <c r="H27" s="45" t="str">
        <f t="shared" si="5"/>
        <v/>
      </c>
      <c r="I27" s="42" t="str">
        <f>IFERROR(VLOOKUP($C27,tValstis[[Valsts vai teritorija]:[Attiecināmā likme 70% no konkrētai valstij noteiktās viesnīcas maksas normas pēc MK Not.Nr.969 1 personai 1 dienai, summa]],5,FALSE),"")</f>
        <v/>
      </c>
      <c r="J27" s="45" t="str">
        <f t="shared" si="6"/>
        <v/>
      </c>
      <c r="K27" s="112" t="str">
        <f>IFERROR(VLOOKUP($C27,tValstis[[Valsts vai teritorija]:[Attiecināmā likme 70% no konkrētai valstij noteiktās viesnīcas maksas normas pēc MK Not.Nr.969 1 personai 1 dienai, summa]],3,FALSE),"")</f>
        <v/>
      </c>
      <c r="L27" s="45" t="str">
        <f t="shared" si="7"/>
        <v/>
      </c>
      <c r="M27" s="41"/>
      <c r="N27" s="41"/>
      <c r="O27" s="21"/>
      <c r="P27" s="112" t="str">
        <f>IFERROR(VLOOKUP($O27,Dati!$B$10:$D$16,3,1),"")</f>
        <v/>
      </c>
      <c r="Q27" s="45" t="str">
        <f t="shared" si="8"/>
        <v/>
      </c>
      <c r="R27" s="43" t="str">
        <f t="shared" si="0"/>
        <v/>
      </c>
      <c r="S27" s="45" t="str">
        <f t="shared" si="1"/>
        <v/>
      </c>
      <c r="T27" s="21"/>
      <c r="U27" s="43" t="str">
        <f t="shared" si="2"/>
        <v/>
      </c>
      <c r="V27" s="45" t="str">
        <f t="shared" si="9"/>
        <v/>
      </c>
      <c r="W27" s="44" t="str">
        <f t="shared" si="3"/>
        <v/>
      </c>
    </row>
    <row r="28" spans="1:25">
      <c r="A28" s="18">
        <f t="shared" si="4"/>
        <v>21</v>
      </c>
      <c r="B28" s="20"/>
      <c r="C28" s="20"/>
      <c r="D28" s="21"/>
      <c r="E28" s="21"/>
      <c r="F28" s="21"/>
      <c r="G28" s="42" t="str">
        <f>IFERROR(VLOOKUP($C28,tValstis[[Valsts vai teritorija]:[Dienas naudas (kompensācijas par papildu izdevumiem) norma (euro)]],2,FALSE),"")</f>
        <v/>
      </c>
      <c r="H28" s="45" t="str">
        <f t="shared" si="5"/>
        <v/>
      </c>
      <c r="I28" s="42" t="str">
        <f>IFERROR(VLOOKUP($C28,tValstis[[Valsts vai teritorija]:[Attiecināmā likme 70% no konkrētai valstij noteiktās viesnīcas maksas normas pēc MK Not.Nr.969 1 personai 1 dienai, summa]],5,FALSE),"")</f>
        <v/>
      </c>
      <c r="J28" s="45" t="str">
        <f t="shared" si="6"/>
        <v/>
      </c>
      <c r="K28" s="112" t="str">
        <f>IFERROR(VLOOKUP($C28,tValstis[[Valsts vai teritorija]:[Attiecināmā likme 70% no konkrētai valstij noteiktās viesnīcas maksas normas pēc MK Not.Nr.969 1 personai 1 dienai, summa]],3,FALSE),"")</f>
        <v/>
      </c>
      <c r="L28" s="45" t="str">
        <f t="shared" si="7"/>
        <v/>
      </c>
      <c r="M28" s="41"/>
      <c r="N28" s="41"/>
      <c r="O28" s="21"/>
      <c r="P28" s="112" t="str">
        <f>IFERROR(VLOOKUP($O28,Dati!$B$10:$D$16,3,1),"")</f>
        <v/>
      </c>
      <c r="Q28" s="45" t="str">
        <f t="shared" si="8"/>
        <v/>
      </c>
      <c r="R28" s="43" t="str">
        <f t="shared" si="0"/>
        <v/>
      </c>
      <c r="S28" s="45" t="str">
        <f t="shared" si="1"/>
        <v/>
      </c>
      <c r="T28" s="21"/>
      <c r="U28" s="43" t="str">
        <f t="shared" si="2"/>
        <v/>
      </c>
      <c r="V28" s="45" t="str">
        <f t="shared" si="9"/>
        <v/>
      </c>
      <c r="W28" s="44" t="str">
        <f t="shared" si="3"/>
        <v/>
      </c>
    </row>
    <row r="29" spans="1:25">
      <c r="A29" s="18">
        <f t="shared" si="4"/>
        <v>22</v>
      </c>
      <c r="B29" s="20"/>
      <c r="C29" s="20"/>
      <c r="D29" s="21"/>
      <c r="E29" s="21"/>
      <c r="F29" s="21"/>
      <c r="G29" s="42" t="str">
        <f>IFERROR(VLOOKUP($C29,tValstis[[Valsts vai teritorija]:[Dienas naudas (kompensācijas par papildu izdevumiem) norma (euro)]],2,FALSE),"")</f>
        <v/>
      </c>
      <c r="H29" s="45" t="str">
        <f t="shared" si="5"/>
        <v/>
      </c>
      <c r="I29" s="42" t="str">
        <f>IFERROR(VLOOKUP($C29,tValstis[[Valsts vai teritorija]:[Attiecināmā likme 70% no konkrētai valstij noteiktās viesnīcas maksas normas pēc MK Not.Nr.969 1 personai 1 dienai, summa]],5,FALSE),"")</f>
        <v/>
      </c>
      <c r="J29" s="45" t="str">
        <f t="shared" si="6"/>
        <v/>
      </c>
      <c r="K29" s="112" t="str">
        <f>IFERROR(VLOOKUP($C29,tValstis[[Valsts vai teritorija]:[Attiecināmā likme 70% no konkrētai valstij noteiktās viesnīcas maksas normas pēc MK Not.Nr.969 1 personai 1 dienai, summa]],3,FALSE),"")</f>
        <v/>
      </c>
      <c r="L29" s="45" t="str">
        <f t="shared" si="7"/>
        <v/>
      </c>
      <c r="M29" s="41"/>
      <c r="N29" s="41"/>
      <c r="O29" s="21"/>
      <c r="P29" s="112" t="str">
        <f>IFERROR(VLOOKUP($O29,Dati!$B$10:$D$16,3,1),"")</f>
        <v/>
      </c>
      <c r="Q29" s="45" t="str">
        <f t="shared" si="8"/>
        <v/>
      </c>
      <c r="R29" s="43" t="str">
        <f t="shared" si="0"/>
        <v/>
      </c>
      <c r="S29" s="45" t="str">
        <f t="shared" si="1"/>
        <v/>
      </c>
      <c r="T29" s="21"/>
      <c r="U29" s="43" t="str">
        <f t="shared" si="2"/>
        <v/>
      </c>
      <c r="V29" s="45" t="str">
        <f t="shared" si="9"/>
        <v/>
      </c>
      <c r="W29" s="44" t="str">
        <f t="shared" si="3"/>
        <v/>
      </c>
    </row>
    <row r="30" spans="1:25">
      <c r="A30" s="118"/>
      <c r="B30" s="118"/>
      <c r="C30" s="121" t="s">
        <v>89</v>
      </c>
      <c r="D30" s="119" t="str">
        <f>IF(SUM($D$8:$D$29)=0,"-",SUM($D$8:$D$29))</f>
        <v>-</v>
      </c>
      <c r="E30" s="119" t="str">
        <f>IF(SUM($E$8:$E$29)=0,"-",SUM($E$8:$E$29))</f>
        <v>-</v>
      </c>
      <c r="F30" s="119" t="str">
        <f>IF(SUM($F$8:$F$29)=0,"-",SUM($F$8:$F$29))</f>
        <v>-</v>
      </c>
      <c r="G30" s="114" t="s">
        <v>90</v>
      </c>
      <c r="H30" s="46" t="str">
        <f>IF(SUM($H$8:$H$29)=0,"-",SUM($H$8:$H$29))</f>
        <v>-</v>
      </c>
      <c r="I30" s="114" t="s">
        <v>90</v>
      </c>
      <c r="J30" s="46" t="str">
        <f>IF(SUM($J$8:$J$29)=0,"-",SUM($J$8:$J$29))</f>
        <v>-</v>
      </c>
      <c r="K30" s="114" t="s">
        <v>90</v>
      </c>
      <c r="L30" s="46" t="str">
        <f>IF(SUM($L$8:$L$29)=0,"-",SUM($L$8:$L$29))</f>
        <v>-</v>
      </c>
      <c r="M30" s="118"/>
      <c r="N30" s="114" t="s">
        <v>91</v>
      </c>
      <c r="O30" s="119" t="str">
        <f>IF(SUM($O$8:$O$29)=0,"-",COUNT($O$8:$O$29))</f>
        <v>-</v>
      </c>
      <c r="P30" s="114" t="s">
        <v>90</v>
      </c>
      <c r="Q30" s="46" t="str">
        <f>IF(SUM($Q$8:$Q$29)=0,"-",SUM($Q$8:$Q$29))</f>
        <v>-</v>
      </c>
      <c r="R30" s="114" t="s">
        <v>90</v>
      </c>
      <c r="S30" s="46" t="str">
        <f>IF(SUM($S$8:$S$29)=0,"-",SUM($S$8:$S$29))</f>
        <v>-</v>
      </c>
      <c r="T30" s="118"/>
      <c r="U30" s="114" t="s">
        <v>90</v>
      </c>
      <c r="V30" s="46" t="str">
        <f>IF(SUM($V$8:$V$29)=0,"-",SUM($V$8:$V$29))</f>
        <v>-</v>
      </c>
      <c r="W30" s="46" t="str">
        <f>IF(SUM($W$8:$W$29)=0,"-",SUM($W$8:$W$29))</f>
        <v>-</v>
      </c>
      <c r="Y30" s="15"/>
    </row>
    <row r="31" spans="1:25" ht="30.75" customHeight="1">
      <c r="A31" s="194" t="s">
        <v>92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</row>
    <row r="32" spans="1:25" ht="30.75" customHeight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</row>
  </sheetData>
  <sheetProtection selectLockedCells="1"/>
  <mergeCells count="22">
    <mergeCell ref="A32:W32"/>
    <mergeCell ref="B3:W3"/>
    <mergeCell ref="G7:H7"/>
    <mergeCell ref="I7:J7"/>
    <mergeCell ref="R7:S7"/>
    <mergeCell ref="W6:W7"/>
    <mergeCell ref="A6:A7"/>
    <mergeCell ref="B6:B7"/>
    <mergeCell ref="C6:C7"/>
    <mergeCell ref="K7:L7"/>
    <mergeCell ref="A31:W31"/>
    <mergeCell ref="O6:O7"/>
    <mergeCell ref="D6:D7"/>
    <mergeCell ref="E6:E7"/>
    <mergeCell ref="A3:A4"/>
    <mergeCell ref="B4:W4"/>
    <mergeCell ref="U7:V7"/>
    <mergeCell ref="N6:N7"/>
    <mergeCell ref="M6:M7"/>
    <mergeCell ref="T6:T7"/>
    <mergeCell ref="F6:F7"/>
    <mergeCell ref="P7:Q7"/>
  </mergeCells>
  <dataValidations xWindow="1533" yWindow="626" count="13">
    <dataValidation allowBlank="1" showInputMessage="1" showErrorMessage="1" prompt="Lūdzam norādīt plānotos pasākumus" sqref="B11:B29" xr:uid="{FC7C47A5-40B9-43C3-957B-9B6186464686}"/>
    <dataValidation allowBlank="1" showInputMessage="1" showErrorMessage="1" prompt="Lūdzam norādīt dienu skaitu" sqref="D11:D29" xr:uid="{7AB0F882-8951-4ECF-87FD-C31853DB287A}"/>
    <dataValidation allowBlank="1" showInputMessage="1" showErrorMessage="1" prompt="Lūdzam norādīt diennakšu (nakšu) skaitu" sqref="E11:E29" xr:uid="{40BBB1BE-590E-4191-A64E-E3285586A96D}"/>
    <dataValidation allowBlank="1" showInputMessage="1" showErrorMessage="1" prompt="Summa tiek nolasīta automātiski no darba lapas &quot;Dati&quot;" sqref="K8:K29 R8:R29 P8:P29 U8:U29" xr:uid="{005724C8-1F66-4BC5-B929-24994C58F8AD}"/>
    <dataValidation allowBlank="1" showInputMessage="1" showErrorMessage="1" prompt="Aprēķins tiek veikts automātiski. " sqref="J8:J29 L8:L29 H8:H29 Q8:Q29 V8:W29 S8:S29" xr:uid="{C2560461-9789-4E9A-AA02-B5A99CA31A47}"/>
    <dataValidation allowBlank="1" showInputMessage="1" showErrorMessage="1" prompt="Aprēķins tiek veikts automātiski. Vispirms lūdzam izdzēst liekās rindas" sqref="D30:W30" xr:uid="{71FD1159-11F6-4F04-902F-9097DCD1568E}"/>
    <dataValidation allowBlank="1" showInputMessage="1" showErrorMessage="1" prompt="Lūdzam norādīt attālumu km." sqref="O11:O29" xr:uid="{0F7217CA-DC9C-4D1B-A7B6-11DE739D717A}"/>
    <dataValidation allowBlank="1" showInputMessage="1" showErrorMessage="1" prompt="Summa tiek nolasīta automātiski no darba lapas &quot;Dienas nauda_Viesnīcas izmaksa&quot;" sqref="G8:G29" xr:uid="{58A9EEFD-C0BF-4D42-8A67-33B583D949AC}"/>
    <dataValidation allowBlank="1" showInputMessage="1" showErrorMessage="1" prompt="Summa tiek nolasīta automātiski no darba lapas &quot;Dienas nauda_Viesnīcas izdevumi&quot;" sqref="I8:I29" xr:uid="{D56EC5D6-71B4-43F9-A1D4-986A2CD7279F}"/>
    <dataValidation allowBlank="1" showInputMessage="1" showErrorMessage="1" prompt="Lūdzam norādīt ceļa attāluma aprēķinā izmantoto sākuma punktu" sqref="M11:M29" xr:uid="{1E930B94-4CC9-488C-AE2A-F5BC848DEF98}"/>
    <dataValidation allowBlank="1" showInputMessage="1" showErrorMessage="1" prompt="Lūdzam norādīt ceļa attāluma aprēķinā izmantoto gala punktu" sqref="N11:N29" xr:uid="{45720CCA-689A-4E90-AF1E-06CA2EF46C48}"/>
    <dataValidation type="whole" errorStyle="warning" operator="greaterThanOrEqual" allowBlank="1" showInputMessage="1" showErrorMessage="1" error="Lūdzu norādit dalībnieku skaitu" prompt="Lūdzam norādīt skaitu" sqref="F11:F29" xr:uid="{BC705D5D-DBE4-4A3B-9E61-D5201D1FF2F4}">
      <formula1>1</formula1>
    </dataValidation>
    <dataValidation type="list" allowBlank="1" showInputMessage="1" showErrorMessage="1" prompt="Lūdzam izvēlēties no saraksta vai ierakstīt" sqref="C8:C10" xr:uid="{98A95645-F846-4D1A-B7EF-2D5F2DC2021F}">
      <formula1>#REF!</formula1>
    </dataValidation>
  </dataValidations>
  <hyperlinks>
    <hyperlink ref="B4:W4" r:id="rId1" display="Atbilstoši 20.12.2022.Ministru kabineta noteikumu Nr. 808 &quot;Darbības programmas &quot;Izaugsme un nodarbinātība&quot; prioritārā virziena &quot;Pasākumi Covid-19 pandēmijas seku mazināšanai&quot; 13.1.4. specifiskā atbalsta mērķa &quot;Atveseļošanas pasākumi kultūras jomā&quot; pirmās projektu iesniegumu atlases kārtas &quot;Atbalsts profesionālām nevalstiskām kultūras nozares organizācijām&quot; īstenošanas noteikumi&quot; (turpmāk - MKN) 23.1. apakšpunktā noteikajam" xr:uid="{B83799F4-82D9-4A5F-AD94-7267D74E5588}"/>
    <hyperlink ref="A31:W31" r:id="rId2" display="2 Atbilsotši Eiropas Komisijas atbalstītajam attāluma aprēķina kalkulatoram (https://erasmus-plus.ec.europa.eu/lv/resources-and-tools/distance-calculator)" xr:uid="{15F6DE31-C0F9-405D-8407-1FD016F2AC85}"/>
  </hyperlinks>
  <pageMargins left="0.11811023622047245" right="0.19685039370078741" top="0.35433070866141736" bottom="0.35433070866141736" header="0.31496062992125984" footer="0.31496062992125984"/>
  <pageSetup paperSize="9" scale="58" fitToHeight="0" orientation="landscape" horizontalDpi="1200" verticalDpi="1200" r:id="rId3"/>
  <extLst>
    <ext xmlns:x14="http://schemas.microsoft.com/office/spreadsheetml/2009/9/main" uri="{CCE6A557-97BC-4b89-ADB6-D9C93CAAB3DF}">
      <x14:dataValidations xmlns:xm="http://schemas.microsoft.com/office/excel/2006/main" xWindow="1533" yWindow="626" count="2">
        <x14:dataValidation type="list" allowBlank="1" showInputMessage="1" showErrorMessage="1" prompt="Ja pasākuma ir paredzēta dalības maksa, norāda &quot;Jā&quot;._x000a_Ja dalības maksa netiek paredzēta, aili atstāj tukšu." xr:uid="{C9558E1F-2A27-49D9-BB66-57A3329BA0B9}">
          <x14:formula1>
            <xm:f>Dati!$A$31:$A$32</xm:f>
          </x14:formula1>
          <xm:sqref>T8:T29</xm:sqref>
        </x14:dataValidation>
        <x14:dataValidation type="list" allowBlank="1" showInputMessage="1" showErrorMessage="1" prompt="Lūdzam izvēlēties no saraksta vai ierakstīt" xr:uid="{0E147DC4-7BC5-4CA2-8BB1-FA2BFCB229B2}">
          <x14:formula1>
            <xm:f>'Dienas nauda_Viesnīca_Transport'!$B$4:$B$30</xm:f>
          </x14:formula1>
          <xm:sqref>C11:C29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1B8E0-7DE7-4381-A679-98E01E90177A}">
  <sheetPr>
    <tabColor theme="9" tint="0.59999389629810485"/>
  </sheetPr>
  <dimension ref="A1:X28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7" sqref="H7"/>
    </sheetView>
  </sheetViews>
  <sheetFormatPr defaultColWidth="9.140625" defaultRowHeight="15"/>
  <cols>
    <col min="1" max="1" width="9.140625" style="7"/>
    <col min="2" max="5" width="23.28515625" style="7" customWidth="1"/>
    <col min="6" max="6" width="25.7109375" style="7" customWidth="1"/>
    <col min="7" max="7" width="15.85546875" style="7" customWidth="1"/>
    <col min="8" max="9" width="13.5703125" style="7" customWidth="1"/>
    <col min="10" max="11" width="15.140625" style="7" customWidth="1"/>
    <col min="12" max="12" width="13.5703125" style="7" customWidth="1"/>
    <col min="13" max="13" width="25.7109375" style="7" customWidth="1"/>
    <col min="14" max="15" width="17.28515625" style="7" customWidth="1"/>
    <col min="16" max="16384" width="9.140625" style="7"/>
  </cols>
  <sheetData>
    <row r="1" spans="1:23" ht="33" customHeight="1">
      <c r="A1" s="200" t="s">
        <v>93</v>
      </c>
      <c r="B1" s="188" t="s">
        <v>94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4"/>
      <c r="Q1" s="4"/>
      <c r="R1" s="4"/>
      <c r="S1" s="4"/>
      <c r="T1" s="4"/>
      <c r="U1" s="4"/>
      <c r="V1" s="6"/>
      <c r="W1" s="6"/>
    </row>
    <row r="2" spans="1:23">
      <c r="A2" s="200"/>
      <c r="B2" s="199" t="s">
        <v>95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5"/>
      <c r="Q2" s="5"/>
      <c r="R2" s="5"/>
      <c r="S2" s="5"/>
      <c r="T2" s="5"/>
      <c r="U2" s="5"/>
    </row>
    <row r="3" spans="1:23" ht="15.7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84.75" customHeight="1">
      <c r="A4" s="192" t="s">
        <v>61</v>
      </c>
      <c r="B4" s="192" t="s">
        <v>62</v>
      </c>
      <c r="C4" s="192" t="s">
        <v>34</v>
      </c>
      <c r="D4" s="192" t="s">
        <v>96</v>
      </c>
      <c r="E4" s="192" t="s">
        <v>97</v>
      </c>
      <c r="F4" s="192" t="s">
        <v>98</v>
      </c>
      <c r="G4" s="192" t="s">
        <v>99</v>
      </c>
      <c r="H4" s="203" t="s">
        <v>142</v>
      </c>
      <c r="I4" s="190" t="s">
        <v>100</v>
      </c>
      <c r="J4" s="192" t="s">
        <v>101</v>
      </c>
      <c r="K4" s="192" t="s">
        <v>102</v>
      </c>
      <c r="L4" s="192" t="s">
        <v>75</v>
      </c>
      <c r="M4" s="207" t="s">
        <v>103</v>
      </c>
      <c r="N4" s="209" t="s">
        <v>104</v>
      </c>
      <c r="O4" s="190" t="s">
        <v>105</v>
      </c>
    </row>
    <row r="5" spans="1:23" ht="37.5" customHeight="1">
      <c r="A5" s="202"/>
      <c r="B5" s="202"/>
      <c r="C5" s="202"/>
      <c r="D5" s="202"/>
      <c r="E5" s="202"/>
      <c r="F5" s="202"/>
      <c r="G5" s="202"/>
      <c r="H5" s="204"/>
      <c r="I5" s="191"/>
      <c r="J5" s="202"/>
      <c r="K5" s="202"/>
      <c r="L5" s="202"/>
      <c r="M5" s="208"/>
      <c r="N5" s="209"/>
      <c r="O5" s="201"/>
    </row>
    <row r="6" spans="1:23" ht="15" customHeight="1">
      <c r="A6" s="193"/>
      <c r="B6" s="193"/>
      <c r="C6" s="193"/>
      <c r="D6" s="193"/>
      <c r="E6" s="193"/>
      <c r="F6" s="193"/>
      <c r="G6" s="193"/>
      <c r="H6" s="189" t="s">
        <v>106</v>
      </c>
      <c r="I6" s="189"/>
      <c r="J6" s="193"/>
      <c r="K6" s="193"/>
      <c r="L6" s="193"/>
      <c r="M6" s="185" t="s">
        <v>107</v>
      </c>
      <c r="N6" s="186"/>
      <c r="O6" s="191"/>
    </row>
    <row r="7" spans="1:23">
      <c r="A7" s="8">
        <f>ROW()-ROW($A$6)</f>
        <v>1</v>
      </c>
      <c r="B7" s="20"/>
      <c r="C7" s="131"/>
      <c r="D7" s="20"/>
      <c r="E7" s="20"/>
      <c r="F7" s="20"/>
      <c r="G7" s="22"/>
      <c r="H7" s="128"/>
      <c r="I7" s="73">
        <f>IFERROR($H7*$G7*$E7," ")</f>
        <v>0</v>
      </c>
      <c r="J7" s="41"/>
      <c r="K7" s="41"/>
      <c r="L7" s="21"/>
      <c r="M7" s="43" t="str">
        <f>IFERROR(VLOOKUP($L7,Dati!$B$10:$D$16,3,1),"")</f>
        <v/>
      </c>
      <c r="N7" s="73" t="str">
        <f>IFERROR($M7*$E7," ")</f>
        <v xml:space="preserve"> </v>
      </c>
      <c r="O7" s="73" t="str">
        <f>IFERROR(IF($E7=0,"",$N7+I7),"")</f>
        <v/>
      </c>
    </row>
    <row r="8" spans="1:23">
      <c r="A8" s="8">
        <f t="shared" ref="A8:A21" si="0">ROW()-ROW($A$6)</f>
        <v>2</v>
      </c>
      <c r="B8" s="20"/>
      <c r="C8" s="131"/>
      <c r="D8" s="20"/>
      <c r="E8" s="20"/>
      <c r="F8" s="20"/>
      <c r="G8" s="22"/>
      <c r="H8" s="128"/>
      <c r="I8" s="73">
        <f t="shared" ref="I8:I21" si="1">IFERROR($H8*$G8*$E8," ")</f>
        <v>0</v>
      </c>
      <c r="J8" s="41"/>
      <c r="K8" s="41"/>
      <c r="L8" s="21"/>
      <c r="M8" s="43" t="str">
        <f>IFERROR(VLOOKUP($L8,Dati!$B$10:$D$16,3,1),"")</f>
        <v/>
      </c>
      <c r="N8" s="73" t="str">
        <f t="shared" ref="N8:N21" si="2">IFERROR($M8*$E8," ")</f>
        <v xml:space="preserve"> </v>
      </c>
      <c r="O8" s="73" t="str">
        <f t="shared" ref="O8:O21" si="3">IFERROR(IF($E8=0,"",$N8+I8),"")</f>
        <v/>
      </c>
    </row>
    <row r="9" spans="1:23">
      <c r="A9" s="8">
        <f t="shared" si="0"/>
        <v>3</v>
      </c>
      <c r="B9" s="20"/>
      <c r="C9" s="131"/>
      <c r="D9" s="20"/>
      <c r="E9" s="20"/>
      <c r="F9" s="20"/>
      <c r="G9" s="22"/>
      <c r="H9" s="128"/>
      <c r="I9" s="73">
        <f t="shared" si="1"/>
        <v>0</v>
      </c>
      <c r="J9" s="41"/>
      <c r="K9" s="41"/>
      <c r="L9" s="21"/>
      <c r="M9" s="43" t="str">
        <f>IFERROR(VLOOKUP($L9,Dati!$B$10:$D$16,3,1),"")</f>
        <v/>
      </c>
      <c r="N9" s="73" t="str">
        <f t="shared" si="2"/>
        <v xml:space="preserve"> </v>
      </c>
      <c r="O9" s="73" t="str">
        <f t="shared" si="3"/>
        <v/>
      </c>
    </row>
    <row r="10" spans="1:23">
      <c r="A10" s="8">
        <f t="shared" si="0"/>
        <v>4</v>
      </c>
      <c r="B10" s="20"/>
      <c r="C10" s="131"/>
      <c r="D10" s="20"/>
      <c r="E10" s="20"/>
      <c r="F10" s="20"/>
      <c r="G10" s="22"/>
      <c r="H10" s="128"/>
      <c r="I10" s="73">
        <f t="shared" si="1"/>
        <v>0</v>
      </c>
      <c r="J10" s="41"/>
      <c r="K10" s="41"/>
      <c r="L10" s="21"/>
      <c r="M10" s="43" t="str">
        <f>IFERROR(VLOOKUP($L10,Dati!$B$10:$D$16,3,1),"")</f>
        <v/>
      </c>
      <c r="N10" s="73" t="str">
        <f t="shared" si="2"/>
        <v xml:space="preserve"> </v>
      </c>
      <c r="O10" s="73" t="str">
        <f t="shared" si="3"/>
        <v/>
      </c>
    </row>
    <row r="11" spans="1:23">
      <c r="A11" s="8">
        <f t="shared" si="0"/>
        <v>5</v>
      </c>
      <c r="B11" s="20"/>
      <c r="C11" s="131"/>
      <c r="D11" s="20"/>
      <c r="E11" s="20"/>
      <c r="F11" s="20"/>
      <c r="G11" s="22"/>
      <c r="H11" s="128"/>
      <c r="I11" s="73">
        <f t="shared" si="1"/>
        <v>0</v>
      </c>
      <c r="J11" s="41"/>
      <c r="K11" s="41"/>
      <c r="L11" s="21"/>
      <c r="M11" s="43" t="str">
        <f>IFERROR(VLOOKUP($L11,Dati!$B$10:$D$16,3,1),"")</f>
        <v/>
      </c>
      <c r="N11" s="73" t="str">
        <f t="shared" si="2"/>
        <v xml:space="preserve"> </v>
      </c>
      <c r="O11" s="73" t="str">
        <f t="shared" si="3"/>
        <v/>
      </c>
    </row>
    <row r="12" spans="1:23">
      <c r="A12" s="8">
        <f t="shared" si="0"/>
        <v>6</v>
      </c>
      <c r="B12" s="20"/>
      <c r="C12" s="131"/>
      <c r="D12" s="20"/>
      <c r="E12" s="20"/>
      <c r="F12" s="20"/>
      <c r="G12" s="22"/>
      <c r="H12" s="128"/>
      <c r="I12" s="73">
        <f t="shared" si="1"/>
        <v>0</v>
      </c>
      <c r="J12" s="41"/>
      <c r="K12" s="41"/>
      <c r="L12" s="21"/>
      <c r="M12" s="43" t="str">
        <f>IFERROR(VLOOKUP($L12,Dati!$B$10:$D$16,3,1),"")</f>
        <v/>
      </c>
      <c r="N12" s="73" t="str">
        <f t="shared" si="2"/>
        <v xml:space="preserve"> </v>
      </c>
      <c r="O12" s="73" t="str">
        <f t="shared" si="3"/>
        <v/>
      </c>
    </row>
    <row r="13" spans="1:23">
      <c r="A13" s="8">
        <f t="shared" si="0"/>
        <v>7</v>
      </c>
      <c r="B13" s="20"/>
      <c r="C13" s="131"/>
      <c r="D13" s="20"/>
      <c r="E13" s="20"/>
      <c r="F13" s="20"/>
      <c r="G13" s="22"/>
      <c r="H13" s="128"/>
      <c r="I13" s="73">
        <f t="shared" si="1"/>
        <v>0</v>
      </c>
      <c r="J13" s="41"/>
      <c r="K13" s="41"/>
      <c r="L13" s="21"/>
      <c r="M13" s="43" t="str">
        <f>IFERROR(VLOOKUP($L13,Dati!$B$10:$D$16,3,1),"")</f>
        <v/>
      </c>
      <c r="N13" s="73" t="str">
        <f t="shared" si="2"/>
        <v xml:space="preserve"> </v>
      </c>
      <c r="O13" s="73" t="str">
        <f t="shared" si="3"/>
        <v/>
      </c>
    </row>
    <row r="14" spans="1:23">
      <c r="A14" s="8">
        <f t="shared" si="0"/>
        <v>8</v>
      </c>
      <c r="B14" s="20"/>
      <c r="C14" s="131"/>
      <c r="D14" s="20"/>
      <c r="E14" s="20"/>
      <c r="F14" s="20"/>
      <c r="G14" s="22"/>
      <c r="H14" s="128"/>
      <c r="I14" s="73">
        <f t="shared" si="1"/>
        <v>0</v>
      </c>
      <c r="J14" s="41"/>
      <c r="K14" s="41"/>
      <c r="L14" s="21"/>
      <c r="M14" s="43" t="str">
        <f>IFERROR(VLOOKUP($L14,Dati!$B$10:$D$16,3,1),"")</f>
        <v/>
      </c>
      <c r="N14" s="73" t="str">
        <f t="shared" si="2"/>
        <v xml:space="preserve"> </v>
      </c>
      <c r="O14" s="73" t="str">
        <f t="shared" si="3"/>
        <v/>
      </c>
    </row>
    <row r="15" spans="1:23">
      <c r="A15" s="8">
        <f t="shared" si="0"/>
        <v>9</v>
      </c>
      <c r="B15" s="20"/>
      <c r="C15" s="131"/>
      <c r="D15" s="20"/>
      <c r="E15" s="20"/>
      <c r="F15" s="20"/>
      <c r="G15" s="22"/>
      <c r="H15" s="128"/>
      <c r="I15" s="73">
        <f t="shared" si="1"/>
        <v>0</v>
      </c>
      <c r="J15" s="41"/>
      <c r="K15" s="41"/>
      <c r="L15" s="21"/>
      <c r="M15" s="43" t="str">
        <f>IFERROR(VLOOKUP($L15,Dati!$B$10:$D$16,3,1),"")</f>
        <v/>
      </c>
      <c r="N15" s="73" t="str">
        <f t="shared" si="2"/>
        <v xml:space="preserve"> </v>
      </c>
      <c r="O15" s="73" t="str">
        <f t="shared" si="3"/>
        <v/>
      </c>
    </row>
    <row r="16" spans="1:23">
      <c r="A16" s="8">
        <f t="shared" si="0"/>
        <v>10</v>
      </c>
      <c r="B16" s="20"/>
      <c r="C16" s="131"/>
      <c r="D16" s="20"/>
      <c r="E16" s="20"/>
      <c r="F16" s="20"/>
      <c r="G16" s="22"/>
      <c r="H16" s="128"/>
      <c r="I16" s="73">
        <f t="shared" si="1"/>
        <v>0</v>
      </c>
      <c r="J16" s="41"/>
      <c r="K16" s="41"/>
      <c r="L16" s="21"/>
      <c r="M16" s="43" t="str">
        <f>IFERROR(VLOOKUP($L16,Dati!$B$10:$D$16,3,1),"")</f>
        <v/>
      </c>
      <c r="N16" s="73" t="str">
        <f t="shared" si="2"/>
        <v xml:space="preserve"> </v>
      </c>
      <c r="O16" s="73" t="str">
        <f t="shared" si="3"/>
        <v/>
      </c>
    </row>
    <row r="17" spans="1:24">
      <c r="A17" s="8">
        <f t="shared" si="0"/>
        <v>11</v>
      </c>
      <c r="B17" s="20"/>
      <c r="C17" s="131"/>
      <c r="D17" s="20"/>
      <c r="E17" s="20"/>
      <c r="F17" s="20"/>
      <c r="G17" s="22"/>
      <c r="H17" s="128"/>
      <c r="I17" s="73">
        <f t="shared" si="1"/>
        <v>0</v>
      </c>
      <c r="J17" s="41"/>
      <c r="K17" s="41"/>
      <c r="L17" s="21"/>
      <c r="M17" s="43" t="str">
        <f>IFERROR(VLOOKUP($L17,Dati!$B$10:$D$16,3,1),"")</f>
        <v/>
      </c>
      <c r="N17" s="73" t="str">
        <f t="shared" si="2"/>
        <v xml:space="preserve"> </v>
      </c>
      <c r="O17" s="73" t="str">
        <f t="shared" si="3"/>
        <v/>
      </c>
    </row>
    <row r="18" spans="1:24">
      <c r="A18" s="8">
        <f t="shared" si="0"/>
        <v>12</v>
      </c>
      <c r="B18" s="20"/>
      <c r="C18" s="131"/>
      <c r="D18" s="20"/>
      <c r="E18" s="20"/>
      <c r="F18" s="20"/>
      <c r="G18" s="22"/>
      <c r="H18" s="128"/>
      <c r="I18" s="73">
        <f t="shared" si="1"/>
        <v>0</v>
      </c>
      <c r="J18" s="41"/>
      <c r="K18" s="41"/>
      <c r="L18" s="21"/>
      <c r="M18" s="43" t="str">
        <f>IFERROR(VLOOKUP($L18,Dati!$B$10:$D$16,3,1),"")</f>
        <v/>
      </c>
      <c r="N18" s="73" t="str">
        <f t="shared" si="2"/>
        <v xml:space="preserve"> </v>
      </c>
      <c r="O18" s="73" t="str">
        <f t="shared" si="3"/>
        <v/>
      </c>
    </row>
    <row r="19" spans="1:24">
      <c r="A19" s="8">
        <f t="shared" si="0"/>
        <v>13</v>
      </c>
      <c r="B19" s="20"/>
      <c r="C19" s="131"/>
      <c r="D19" s="20"/>
      <c r="E19" s="20"/>
      <c r="F19" s="20"/>
      <c r="G19" s="22"/>
      <c r="H19" s="128"/>
      <c r="I19" s="73">
        <f t="shared" si="1"/>
        <v>0</v>
      </c>
      <c r="J19" s="41"/>
      <c r="K19" s="41"/>
      <c r="L19" s="21"/>
      <c r="M19" s="43" t="str">
        <f>IFERROR(VLOOKUP($L19,Dati!$B$10:$D$16,3,1),"")</f>
        <v/>
      </c>
      <c r="N19" s="73" t="str">
        <f t="shared" si="2"/>
        <v xml:space="preserve"> </v>
      </c>
      <c r="O19" s="73" t="str">
        <f t="shared" si="3"/>
        <v/>
      </c>
    </row>
    <row r="20" spans="1:24">
      <c r="A20" s="8">
        <f t="shared" si="0"/>
        <v>14</v>
      </c>
      <c r="B20" s="20"/>
      <c r="C20" s="131"/>
      <c r="D20" s="20"/>
      <c r="E20" s="20"/>
      <c r="F20" s="20"/>
      <c r="G20" s="22"/>
      <c r="H20" s="128"/>
      <c r="I20" s="73">
        <f t="shared" si="1"/>
        <v>0</v>
      </c>
      <c r="J20" s="41"/>
      <c r="K20" s="41"/>
      <c r="L20" s="21"/>
      <c r="M20" s="43" t="str">
        <f>IFERROR(VLOOKUP($L20,Dati!$B$10:$D$16,3,1),"")</f>
        <v/>
      </c>
      <c r="N20" s="73" t="str">
        <f t="shared" si="2"/>
        <v xml:space="preserve"> </v>
      </c>
      <c r="O20" s="73" t="str">
        <f t="shared" si="3"/>
        <v/>
      </c>
    </row>
    <row r="21" spans="1:24">
      <c r="A21" s="8">
        <f t="shared" si="0"/>
        <v>15</v>
      </c>
      <c r="B21" s="20"/>
      <c r="C21" s="131"/>
      <c r="D21" s="20"/>
      <c r="E21" s="20"/>
      <c r="F21" s="20"/>
      <c r="G21" s="22"/>
      <c r="H21" s="128"/>
      <c r="I21" s="73">
        <f t="shared" si="1"/>
        <v>0</v>
      </c>
      <c r="J21" s="41"/>
      <c r="K21" s="41"/>
      <c r="L21" s="21"/>
      <c r="M21" s="43" t="str">
        <f>IFERROR(VLOOKUP($L21,Dati!$B$10:$D$16,3,1),"")</f>
        <v/>
      </c>
      <c r="N21" s="73" t="str">
        <f t="shared" si="2"/>
        <v xml:space="preserve"> </v>
      </c>
      <c r="O21" s="73" t="str">
        <f t="shared" si="3"/>
        <v/>
      </c>
    </row>
    <row r="22" spans="1:24">
      <c r="A22" s="206" t="s">
        <v>108</v>
      </c>
      <c r="B22" s="206"/>
      <c r="C22" s="206"/>
      <c r="D22" s="206"/>
      <c r="E22" s="74" t="str">
        <f>IF(SUM($E$7:$E$21)=0,"-",SUM($E$7:$E$21))</f>
        <v>-</v>
      </c>
      <c r="F22" s="115" t="s">
        <v>109</v>
      </c>
      <c r="G22" s="74" t="str">
        <f>IF(SUM($G$7:$G$21)=0,"-",SUM($G$7:$G$21))</f>
        <v>-</v>
      </c>
      <c r="H22" s="115" t="s">
        <v>90</v>
      </c>
      <c r="I22" s="74" t="str">
        <f>IF(SUM($I$7:$I$21)=0,"-",SUM($I$7:$I$21))</f>
        <v>-</v>
      </c>
      <c r="J22" s="120"/>
      <c r="K22" s="115" t="s">
        <v>91</v>
      </c>
      <c r="L22" s="74" t="str">
        <f>IF(SUM($I$7:$I$21)=0,"-",COUNT($I$7:$I$21))</f>
        <v>-</v>
      </c>
      <c r="M22" s="115" t="s">
        <v>90</v>
      </c>
      <c r="N22" s="74" t="str">
        <f>IF(SUM($N$7:$N$21)=0,"-",SUM($N$7:$N$21))</f>
        <v>-</v>
      </c>
      <c r="O22" s="74" t="str">
        <f>IF(SUM($O$7:$O$21)=0,"-",SUM($O$7:$O$21))</f>
        <v>-</v>
      </c>
      <c r="P22" s="13"/>
    </row>
    <row r="23" spans="1:24">
      <c r="A23" s="194" t="s">
        <v>110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</row>
    <row r="24" spans="1:24" ht="37.5" customHeight="1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37"/>
      <c r="Q24" s="11"/>
      <c r="R24" s="11"/>
      <c r="S24" s="11"/>
      <c r="T24" s="11"/>
      <c r="U24" s="11"/>
    </row>
    <row r="25" spans="1:24">
      <c r="A25" s="124"/>
      <c r="B25" s="198" t="s">
        <v>34</v>
      </c>
      <c r="C25" s="198" t="s">
        <v>141</v>
      </c>
      <c r="D25" s="198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38"/>
      <c r="Q25" s="10"/>
      <c r="R25" s="10"/>
      <c r="S25" s="10"/>
      <c r="T25" s="10"/>
      <c r="U25" s="10"/>
    </row>
    <row r="26" spans="1:24">
      <c r="B26" s="198"/>
      <c r="C26" s="127" t="s">
        <v>139</v>
      </c>
      <c r="D26" s="127" t="s">
        <v>140</v>
      </c>
    </row>
    <row r="27" spans="1:24">
      <c r="B27" s="126" t="s">
        <v>35</v>
      </c>
      <c r="C27" s="125">
        <v>64</v>
      </c>
      <c r="D27" s="125">
        <v>81</v>
      </c>
    </row>
    <row r="28" spans="1:24">
      <c r="B28" s="126" t="s">
        <v>36</v>
      </c>
      <c r="C28" s="125">
        <v>45</v>
      </c>
      <c r="D28" s="125">
        <v>57</v>
      </c>
    </row>
  </sheetData>
  <sheetProtection selectLockedCells="1"/>
  <mergeCells count="25">
    <mergeCell ref="B4:B6"/>
    <mergeCell ref="F4:F6"/>
    <mergeCell ref="G4:G6"/>
    <mergeCell ref="L4:L6"/>
    <mergeCell ref="A23:X23"/>
    <mergeCell ref="A22:D22"/>
    <mergeCell ref="I4:I5"/>
    <mergeCell ref="M4:M5"/>
    <mergeCell ref="N4:N5"/>
    <mergeCell ref="C25:D25"/>
    <mergeCell ref="B25:B26"/>
    <mergeCell ref="B1:O1"/>
    <mergeCell ref="B2:O2"/>
    <mergeCell ref="A1:A2"/>
    <mergeCell ref="H6:I6"/>
    <mergeCell ref="O4:O6"/>
    <mergeCell ref="A4:A6"/>
    <mergeCell ref="J4:J6"/>
    <mergeCell ref="K4:K6"/>
    <mergeCell ref="C4:C6"/>
    <mergeCell ref="D4:D6"/>
    <mergeCell ref="E4:E6"/>
    <mergeCell ref="M6:N6"/>
    <mergeCell ref="H4:H5"/>
    <mergeCell ref="A24:O24"/>
  </mergeCells>
  <dataValidations count="13">
    <dataValidation allowBlank="1" showInputMessage="1" showErrorMessage="1" prompt="Lūdzam norādīt diennakšu (nakšu) skaitu" sqref="G7:G21" xr:uid="{7CAC3014-1E90-4748-B384-3BBAB5372BD5}"/>
    <dataValidation allowBlank="1" showInputMessage="1" showErrorMessage="1" prompt="Lūdzam norādīt plānotos pasākumus" sqref="B7:B21" xr:uid="{FA1F9CE6-9316-4EA4-A3C4-244EC5EAA31A}"/>
    <dataValidation allowBlank="1" showInputMessage="1" showErrorMessage="1" prompt="Aprēķins tiek veikts automātiski. " sqref="I7:I21 N7:O21" xr:uid="{4E84482E-A05E-44D7-9223-7BC96A503EC2}"/>
    <dataValidation allowBlank="1" showInputMessage="1" showErrorMessage="1" prompt="Aprēķins tiek veikts automātiski. Lūdzam vispirms izdzēst liekās rindas." sqref="E22 G22:I22 L22:O22" xr:uid="{74D767FB-2AC4-4BC1-BF93-72848D432E6C}"/>
    <dataValidation allowBlank="1" showInputMessage="1" showErrorMessage="1" prompt="Lūdzam norādīt attālumu km." sqref="L7:L21" xr:uid="{40213306-07E5-4048-B169-D3F40E4B4551}"/>
    <dataValidation allowBlank="1" showInputMessage="1" showErrorMessage="1" prompt="Summa tiek nolasīta automātiski no darba lapas &quot;Dati&quot;" sqref="M7:M21" xr:uid="{387D7B54-D007-4704-A519-A723029E1B8C}"/>
    <dataValidation allowBlank="1" showInputMessage="1" showErrorMessage="1" prompt="Lūdzam norādīt ceļa attāluma aprēķinā izmantoto sākuma punktu" sqref="J7:J21" xr:uid="{409476E2-65B3-422D-A7BC-8FD99223D083}"/>
    <dataValidation allowBlank="1" showInputMessage="1" showErrorMessage="1" prompt="Lūdzam norādīt ceļa attāluma aprēķinā izmantoto gala punktu" sqref="K7:K21" xr:uid="{73842ECF-5ABC-4436-8E42-D69CF83B80DC}"/>
    <dataValidation allowBlank="1" showInputMessage="1" showErrorMessage="1" prompt="Lūdzam norādīt ekspertu skaitu" sqref="E7:E21" xr:uid="{7CFE57C3-F707-4B95-90CC-B01E7E7DC1FA}"/>
    <dataValidation allowBlank="1" showInputMessage="1" showErrorMessage="1" prompt="Lūdzam norādīt plānoto pasākuma norises laiku" sqref="D7:D21" xr:uid="{1A90BF4E-ECDE-4CF9-AEFC-0C8EBE89345D}"/>
    <dataValidation allowBlank="1" showInputMessage="1" showErrorMessage="1" prompt="Lūdzam norādīt atbilstošo naktsmītnes izdevumu apmēru:_x000a_1. Līdz 31.03.2023. nakstmītne: Rīgā - 64 EUR, apdzīvotā vietā ārpus Rīgas - 45 EUR_x000a_2. No 01.04.2023. nakstmītne: Rīgā - 81 EUR, apdzīvotā vietā ārpus Rīgas - 57 EUR_x000a_" sqref="H7:H21" xr:uid="{357BD3E3-22C3-43BF-898A-7437967DFE93}"/>
    <dataValidation type="list" allowBlank="1" showInputMessage="1" showErrorMessage="1" prompt="Lūdzam norādīt plānoto eksperta naktsmītnes vietu, izvēlēties no saraksta" sqref="F7:F21" xr:uid="{F7BE2CDE-B974-4C53-8A56-AE1DAAF5222B}">
      <formula1>$B$27:$B$28</formula1>
    </dataValidation>
    <dataValidation allowBlank="1" showInputMessage="1" showErrorMessage="1" prompt="Lūdzam norādīt pasākuma norises vietu" sqref="C7:C21" xr:uid="{FF85378C-796A-4BB9-9A72-36771C7B86E5}"/>
  </dataValidations>
  <hyperlinks>
    <hyperlink ref="A23:X23" r:id="rId1" display="2 Atbilsotši Eiropas Komisijas atbalstītajam attāluma aprēķina kalkulatoram (https://erasmus-plus.ec.europa.eu/lv/resources-and-tools/distance-calculator)" xr:uid="{7DCA5CAD-0501-4413-9A05-7FD20016D3A7}"/>
  </hyperlinks>
  <pageMargins left="0.7" right="0.7" top="0.75" bottom="0.75" header="0.3" footer="0.3"/>
  <pageSetup paperSize="9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72BB-8598-4F23-A705-93AF01B3F868}">
  <sheetPr>
    <tabColor rgb="FFFF0000"/>
  </sheetPr>
  <dimension ref="A3:E13"/>
  <sheetViews>
    <sheetView workbookViewId="0">
      <selection activeCell="F21" sqref="F21"/>
    </sheetView>
  </sheetViews>
  <sheetFormatPr defaultColWidth="9.140625" defaultRowHeight="15"/>
  <cols>
    <col min="1" max="1" width="9.140625" style="2"/>
    <col min="2" max="2" width="49" style="2" customWidth="1"/>
    <col min="3" max="3" width="10.140625" style="2" bestFit="1" customWidth="1"/>
    <col min="4" max="4" width="9.140625" style="2"/>
    <col min="5" max="5" width="18.140625" style="2" bestFit="1" customWidth="1"/>
    <col min="6" max="16384" width="9.140625" style="2"/>
  </cols>
  <sheetData>
    <row r="3" spans="1:5" ht="60">
      <c r="A3" s="9" t="s">
        <v>111</v>
      </c>
      <c r="B3" s="12" t="s">
        <v>39</v>
      </c>
      <c r="C3" s="16" t="str">
        <f>IF(Kopā_4.1.="","",Kopā_4.1.)</f>
        <v>-</v>
      </c>
    </row>
    <row r="4" spans="1:5" ht="30">
      <c r="A4" s="9" t="s">
        <v>112</v>
      </c>
      <c r="B4" s="12" t="s">
        <v>113</v>
      </c>
      <c r="C4" s="16" t="str">
        <f>IF(Kopā_4.2.="","",Kopā_4.2.)</f>
        <v>-</v>
      </c>
    </row>
    <row r="5" spans="1:5">
      <c r="A5" s="210" t="s">
        <v>114</v>
      </c>
      <c r="B5" s="211"/>
      <c r="C5" s="17">
        <f>IFERROR(SUM(C3,C4),"")</f>
        <v>0</v>
      </c>
      <c r="E5" s="2" t="str">
        <f>IFERROR(IF($C$5&lt;=10000,"Nepārsniedz limitu","Pārsniedz limitu!"),"-")</f>
        <v>Nepārsniedz limitu</v>
      </c>
    </row>
    <row r="6" spans="1:5" ht="33.75" customHeight="1">
      <c r="A6" s="212" t="s">
        <v>115</v>
      </c>
      <c r="B6" s="212"/>
      <c r="C6" s="212"/>
    </row>
    <row r="9" spans="1:5">
      <c r="A9" s="39" t="s">
        <v>116</v>
      </c>
    </row>
    <row r="10" spans="1:5" ht="60">
      <c r="A10" s="9" t="s">
        <v>111</v>
      </c>
      <c r="B10" s="12" t="s">
        <v>39</v>
      </c>
      <c r="C10" s="16" t="str">
        <f>IF(Kopā_4.1.="","",Kopā_4.1.)</f>
        <v>-</v>
      </c>
    </row>
    <row r="11" spans="1:5" ht="30">
      <c r="A11" s="9" t="s">
        <v>112</v>
      </c>
      <c r="B11" s="12" t="s">
        <v>113</v>
      </c>
      <c r="C11" s="16" t="str">
        <f>IF(Kopā_4.2.="","",Kopā_4.2.)</f>
        <v>-</v>
      </c>
    </row>
    <row r="12" spans="1:5">
      <c r="A12" s="210" t="s">
        <v>114</v>
      </c>
      <c r="B12" s="211"/>
      <c r="C12" s="17">
        <f>IFERROR(SUM(C10,C11),"")</f>
        <v>0</v>
      </c>
      <c r="E12" s="2" t="str">
        <f>IFERROR(IF($C$12&lt;=20000,"Nepārsniedz limitu","Pārsniedz limitu!"),"-")</f>
        <v>Nepārsniedz limitu</v>
      </c>
    </row>
    <row r="13" spans="1:5" ht="49.5" customHeight="1">
      <c r="A13" s="212" t="s">
        <v>117</v>
      </c>
      <c r="B13" s="212"/>
      <c r="C13" s="212"/>
    </row>
  </sheetData>
  <sheetProtection selectLockedCells="1"/>
  <mergeCells count="4">
    <mergeCell ref="A5:B5"/>
    <mergeCell ref="A6:C6"/>
    <mergeCell ref="A12:B12"/>
    <mergeCell ref="A13:C13"/>
  </mergeCells>
  <conditionalFormatting sqref="C5">
    <cfRule type="cellIs" dxfId="7" priority="10" operator="greaterThan">
      <formula>10000</formula>
    </cfRule>
    <cfRule type="cellIs" dxfId="6" priority="11" operator="lessThanOrEqual">
      <formula>10000</formula>
    </cfRule>
  </conditionalFormatting>
  <conditionalFormatting sqref="E5">
    <cfRule type="containsText" dxfId="5" priority="1" operator="containsText" text="Nepārsniedz limitu">
      <formula>NOT(ISERROR(SEARCH("Nepārsniedz limitu",E5)))</formula>
    </cfRule>
    <cfRule type="containsText" dxfId="4" priority="9" operator="containsText" text="Pārsniedz limitu!">
      <formula>NOT(ISERROR(SEARCH("Pārsniedz limitu!",E5)))</formula>
    </cfRule>
  </conditionalFormatting>
  <conditionalFormatting sqref="E12">
    <cfRule type="containsText" dxfId="3" priority="2" operator="containsText" text="Nepārsniedz limitu">
      <formula>NOT(ISERROR(SEARCH("Nepārsniedz limitu",E12)))</formula>
    </cfRule>
    <cfRule type="containsText" dxfId="2" priority="6" operator="containsText" text="Pārsniedz limitu!">
      <formula>NOT(ISERROR(SEARCH("Pārsniedz limitu!",E12)))</formula>
    </cfRule>
  </conditionalFormatting>
  <conditionalFormatting sqref="C12">
    <cfRule type="cellIs" dxfId="1" priority="4" operator="greaterThan">
      <formula>20000</formula>
    </cfRule>
    <cfRule type="cellIs" dxfId="0" priority="5" operator="lessThanOrEqual">
      <formula>20000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8822-CB39-41E9-9930-B594CCB1DC3F}">
  <sheetPr>
    <tabColor theme="9" tint="0.59999389629810485"/>
  </sheetPr>
  <dimension ref="A1:AD16"/>
  <sheetViews>
    <sheetView zoomScale="70" zoomScaleNormal="70" workbookViewId="0">
      <selection activeCell="O29" sqref="O29"/>
    </sheetView>
  </sheetViews>
  <sheetFormatPr defaultColWidth="9.140625" defaultRowHeight="15"/>
  <cols>
    <col min="1" max="1" width="8.7109375" style="2" customWidth="1"/>
    <col min="2" max="3" width="31" style="2" customWidth="1"/>
    <col min="4" max="9" width="11.42578125" style="2" customWidth="1"/>
    <col min="10" max="11" width="13.28515625" style="2" customWidth="1"/>
    <col min="12" max="16" width="14.7109375" style="7" customWidth="1"/>
    <col min="17" max="21" width="11.42578125" style="2" customWidth="1"/>
    <col min="22" max="25" width="14.7109375" style="7" customWidth="1"/>
    <col min="26" max="26" width="13.42578125" style="2" customWidth="1"/>
    <col min="27" max="16384" width="9.140625" style="2"/>
  </cols>
  <sheetData>
    <row r="1" spans="1:30" s="79" customFormat="1" ht="23.25">
      <c r="A1" s="222" t="s">
        <v>50</v>
      </c>
      <c r="B1" s="213" t="s">
        <v>51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78"/>
      <c r="AB1" s="78"/>
      <c r="AC1" s="78"/>
      <c r="AD1" s="78"/>
    </row>
    <row r="2" spans="1:30" s="79" customFormat="1" ht="19.5" customHeight="1">
      <c r="A2" s="222"/>
      <c r="B2" s="214" t="s">
        <v>118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80"/>
      <c r="AB2" s="80"/>
      <c r="AC2" s="80"/>
      <c r="AD2" s="80"/>
    </row>
    <row r="3" spans="1:30" ht="16.5" thickBot="1">
      <c r="A3" s="1"/>
      <c r="B3" s="75"/>
      <c r="C3" s="75"/>
      <c r="D3" s="75"/>
      <c r="E3" s="75"/>
      <c r="F3" s="75"/>
      <c r="G3" s="75"/>
      <c r="H3" s="75"/>
      <c r="I3" s="75"/>
      <c r="J3" s="75"/>
      <c r="K3" s="75"/>
      <c r="L3" s="5"/>
      <c r="M3" s="5"/>
      <c r="N3" s="5"/>
      <c r="O3" s="5"/>
      <c r="P3" s="5"/>
      <c r="Q3" s="75"/>
      <c r="R3" s="75"/>
      <c r="S3" s="75"/>
      <c r="T3" s="75"/>
      <c r="U3" s="75"/>
      <c r="V3" s="5"/>
      <c r="W3" s="5"/>
      <c r="X3" s="5"/>
      <c r="Y3" s="5"/>
      <c r="Z3" s="3"/>
      <c r="AA3" s="3"/>
      <c r="AB3" s="3"/>
      <c r="AC3" s="3"/>
      <c r="AD3" s="3"/>
    </row>
    <row r="4" spans="1:30" ht="33" customHeight="1">
      <c r="A4" s="223" t="s">
        <v>61</v>
      </c>
      <c r="B4" s="225" t="s">
        <v>119</v>
      </c>
      <c r="C4" s="225" t="s">
        <v>120</v>
      </c>
      <c r="D4" s="225" t="s">
        <v>121</v>
      </c>
      <c r="E4" s="225" t="s">
        <v>122</v>
      </c>
      <c r="F4" s="217" t="s">
        <v>123</v>
      </c>
      <c r="G4" s="219" t="s">
        <v>143</v>
      </c>
      <c r="H4" s="220"/>
      <c r="I4" s="220"/>
      <c r="J4" s="220"/>
      <c r="K4" s="220"/>
      <c r="L4" s="220"/>
      <c r="M4" s="220"/>
      <c r="N4" s="220"/>
      <c r="O4" s="220"/>
      <c r="P4" s="221"/>
      <c r="Q4" s="227" t="s">
        <v>144</v>
      </c>
      <c r="R4" s="228"/>
      <c r="S4" s="228"/>
      <c r="T4" s="228"/>
      <c r="U4" s="228"/>
      <c r="V4" s="228"/>
      <c r="W4" s="228"/>
      <c r="X4" s="228"/>
      <c r="Y4" s="228"/>
      <c r="Z4" s="229"/>
    </row>
    <row r="5" spans="1:30" ht="128.25">
      <c r="A5" s="224"/>
      <c r="B5" s="226"/>
      <c r="C5" s="226"/>
      <c r="D5" s="226"/>
      <c r="E5" s="226"/>
      <c r="F5" s="218"/>
      <c r="G5" s="76" t="s">
        <v>124</v>
      </c>
      <c r="H5" s="88" t="s">
        <v>125</v>
      </c>
      <c r="I5" s="88" t="s">
        <v>126</v>
      </c>
      <c r="J5" s="88" t="s">
        <v>127</v>
      </c>
      <c r="K5" s="86" t="s">
        <v>153</v>
      </c>
      <c r="L5" s="87" t="s">
        <v>128</v>
      </c>
      <c r="M5" s="87" t="s">
        <v>129</v>
      </c>
      <c r="N5" s="88" t="s">
        <v>130</v>
      </c>
      <c r="O5" s="86" t="s">
        <v>154</v>
      </c>
      <c r="P5" s="77" t="s">
        <v>131</v>
      </c>
      <c r="Q5" s="76" t="s">
        <v>132</v>
      </c>
      <c r="R5" s="88" t="s">
        <v>125</v>
      </c>
      <c r="S5" s="88" t="s">
        <v>126</v>
      </c>
      <c r="T5" s="88" t="s">
        <v>127</v>
      </c>
      <c r="U5" s="86" t="s">
        <v>155</v>
      </c>
      <c r="V5" s="87" t="s">
        <v>133</v>
      </c>
      <c r="W5" s="87" t="s">
        <v>134</v>
      </c>
      <c r="X5" s="88" t="s">
        <v>130</v>
      </c>
      <c r="Y5" s="86" t="s">
        <v>152</v>
      </c>
      <c r="Z5" s="113" t="s">
        <v>135</v>
      </c>
    </row>
    <row r="6" spans="1:30" s="135" customFormat="1">
      <c r="A6" s="148">
        <v>1</v>
      </c>
      <c r="B6" s="132"/>
      <c r="C6" s="132"/>
      <c r="D6" s="133"/>
      <c r="E6" s="133"/>
      <c r="F6" s="134"/>
      <c r="G6" s="146"/>
      <c r="H6" s="139"/>
      <c r="I6" s="145" t="str">
        <f>IF($H6="","",($G6*Dati!$C$23))</f>
        <v/>
      </c>
      <c r="J6" s="152"/>
      <c r="K6" s="142" t="str">
        <f>IFERROR(ROUND($J6*$I6,2),"")</f>
        <v/>
      </c>
      <c r="L6" s="144"/>
      <c r="M6" s="145" t="str">
        <f>IF($L6="","",($G6*Dati!$C$24))</f>
        <v/>
      </c>
      <c r="N6" s="153"/>
      <c r="O6" s="142" t="str">
        <f>IFERROR(ROUND($N6*$M6,2),"")</f>
        <v/>
      </c>
      <c r="P6" s="147" t="str">
        <f>IF(SUM($K6,$O6)=0," ",SUM($K6,$O6))</f>
        <v xml:space="preserve"> </v>
      </c>
      <c r="Q6" s="146"/>
      <c r="R6" s="139"/>
      <c r="S6" s="145" t="str">
        <f>IF($R6="","",($Q6*Dati!$C$23))</f>
        <v/>
      </c>
      <c r="T6" s="140"/>
      <c r="U6" s="142" t="str">
        <f>IFERROR(ROUND($T6*$S6,2),"")</f>
        <v/>
      </c>
      <c r="V6" s="139"/>
      <c r="W6" s="145" t="str">
        <f>IF($V6="","",($Q6*Dati!$C$25))</f>
        <v/>
      </c>
      <c r="X6" s="143"/>
      <c r="Y6" s="142" t="str">
        <f>IFERROR(ROUND($X6*$W6,2),"")</f>
        <v/>
      </c>
      <c r="Z6" s="147" t="str">
        <f>IF(SUM($U6,$Y6)=0," ",SUM($U6,$Y6))</f>
        <v xml:space="preserve"> </v>
      </c>
    </row>
    <row r="7" spans="1:30" s="135" customFormat="1">
      <c r="A7" s="148">
        <v>2</v>
      </c>
      <c r="B7" s="132"/>
      <c r="C7" s="165"/>
      <c r="D7" s="166"/>
      <c r="E7" s="133"/>
      <c r="F7" s="134"/>
      <c r="G7" s="146"/>
      <c r="H7" s="139"/>
      <c r="I7" s="145" t="str">
        <f>IF($H7="","",($G7*Dati!$C$23))</f>
        <v/>
      </c>
      <c r="J7" s="140"/>
      <c r="K7" s="142" t="str">
        <f t="shared" ref="K7:K13" si="0">IFERROR(ROUND($J7*$I7,2),"")</f>
        <v/>
      </c>
      <c r="L7" s="144"/>
      <c r="M7" s="145" t="str">
        <f>IF($L7="","",($G7*Dati!$C$24))</f>
        <v/>
      </c>
      <c r="N7" s="143"/>
      <c r="O7" s="142" t="str">
        <f t="shared" ref="O7:O13" si="1">IFERROR(ROUND($N7*$M7,2),"")</f>
        <v/>
      </c>
      <c r="P7" s="147" t="str">
        <f t="shared" ref="P7:P13" si="2">IF(SUM($K7,$O7)=0," ",SUM($K7,$O7))</f>
        <v xml:space="preserve"> </v>
      </c>
      <c r="Q7" s="146"/>
      <c r="R7" s="139"/>
      <c r="S7" s="145" t="str">
        <f>IF($R7="","",($Q7*Dati!$C$23))</f>
        <v/>
      </c>
      <c r="T7" s="140"/>
      <c r="U7" s="142" t="str">
        <f t="shared" ref="U7:U13" si="3">IFERROR(ROUND($T7*$S7,2),"")</f>
        <v/>
      </c>
      <c r="V7" s="139"/>
      <c r="W7" s="145" t="str">
        <f>IF($V7="","",($Q7*Dati!$C$25))</f>
        <v/>
      </c>
      <c r="X7" s="153"/>
      <c r="Y7" s="142" t="str">
        <f t="shared" ref="Y7:Y13" si="4">IFERROR(ROUND($X7*$W7,2),"")</f>
        <v/>
      </c>
      <c r="Z7" s="147" t="str">
        <f t="shared" ref="Z7:Z13" si="5">IF(SUM($U7,$Y7)=0," ",SUM($U7,$Y7))</f>
        <v xml:space="preserve"> </v>
      </c>
    </row>
    <row r="8" spans="1:30">
      <c r="A8" s="102">
        <v>3</v>
      </c>
      <c r="B8" s="19"/>
      <c r="C8" s="19"/>
      <c r="D8" s="122"/>
      <c r="E8" s="122"/>
      <c r="F8" s="123"/>
      <c r="G8" s="91"/>
      <c r="H8" s="21"/>
      <c r="I8" s="90" t="str">
        <f>IF($H8="","",($G8*Dati!$C$23))</f>
        <v/>
      </c>
      <c r="J8" s="22"/>
      <c r="K8" s="74" t="str">
        <f t="shared" si="0"/>
        <v/>
      </c>
      <c r="L8" s="89"/>
      <c r="M8" s="90" t="str">
        <f>IF($L8="","",($G8*Dati!$C$24))</f>
        <v/>
      </c>
      <c r="N8" s="82"/>
      <c r="O8" s="74" t="str">
        <f t="shared" si="1"/>
        <v/>
      </c>
      <c r="P8" s="92" t="str">
        <f t="shared" si="2"/>
        <v xml:space="preserve"> </v>
      </c>
      <c r="Q8" s="91"/>
      <c r="R8" s="21"/>
      <c r="S8" s="90" t="str">
        <f>IF($R8="","",($Q8*Dati!$C$23))</f>
        <v/>
      </c>
      <c r="T8" s="22"/>
      <c r="U8" s="74" t="str">
        <f t="shared" si="3"/>
        <v/>
      </c>
      <c r="V8" s="21"/>
      <c r="W8" s="90" t="str">
        <f>IF($V8="","",($Q8*Dati!$C$25))</f>
        <v/>
      </c>
      <c r="X8" s="82"/>
      <c r="Y8" s="74" t="str">
        <f t="shared" si="4"/>
        <v/>
      </c>
      <c r="Z8" s="92" t="str">
        <f t="shared" si="5"/>
        <v xml:space="preserve"> </v>
      </c>
    </row>
    <row r="9" spans="1:30">
      <c r="A9" s="102">
        <v>4</v>
      </c>
      <c r="B9" s="19"/>
      <c r="C9" s="19"/>
      <c r="D9" s="122"/>
      <c r="E9" s="122"/>
      <c r="F9" s="123"/>
      <c r="G9" s="91"/>
      <c r="H9" s="21"/>
      <c r="I9" s="90" t="str">
        <f>IF($H9="","",($G9*Dati!$C$23))</f>
        <v/>
      </c>
      <c r="J9" s="22"/>
      <c r="K9" s="74" t="str">
        <f t="shared" si="0"/>
        <v/>
      </c>
      <c r="L9" s="89"/>
      <c r="M9" s="90" t="str">
        <f>IF($L9="","",($G9*Dati!$C$24))</f>
        <v/>
      </c>
      <c r="N9" s="82"/>
      <c r="O9" s="74" t="str">
        <f t="shared" si="1"/>
        <v/>
      </c>
      <c r="P9" s="92" t="str">
        <f t="shared" si="2"/>
        <v xml:space="preserve"> </v>
      </c>
      <c r="Q9" s="91"/>
      <c r="R9" s="21"/>
      <c r="S9" s="90" t="str">
        <f>IF($R9="","",($Q9*Dati!$C$23))</f>
        <v/>
      </c>
      <c r="T9" s="22"/>
      <c r="U9" s="74" t="str">
        <f t="shared" si="3"/>
        <v/>
      </c>
      <c r="V9" s="21"/>
      <c r="W9" s="90" t="str">
        <f>IF($V9="","",($Q9*Dati!$C$25))</f>
        <v/>
      </c>
      <c r="X9" s="82"/>
      <c r="Y9" s="74" t="str">
        <f t="shared" si="4"/>
        <v/>
      </c>
      <c r="Z9" s="92" t="str">
        <f t="shared" si="5"/>
        <v xml:space="preserve"> </v>
      </c>
    </row>
    <row r="10" spans="1:30">
      <c r="A10" s="102">
        <v>5</v>
      </c>
      <c r="B10" s="19"/>
      <c r="C10" s="19"/>
      <c r="D10" s="122"/>
      <c r="E10" s="122"/>
      <c r="F10" s="123"/>
      <c r="G10" s="91"/>
      <c r="H10" s="21"/>
      <c r="I10" s="90" t="str">
        <f>IF($H10="","",($G10*Dati!$C$23))</f>
        <v/>
      </c>
      <c r="J10" s="22"/>
      <c r="K10" s="74" t="str">
        <f t="shared" si="0"/>
        <v/>
      </c>
      <c r="L10" s="89"/>
      <c r="M10" s="90" t="str">
        <f>IF($L10="","",($G10*Dati!$C$24))</f>
        <v/>
      </c>
      <c r="N10" s="82"/>
      <c r="O10" s="74" t="str">
        <f t="shared" si="1"/>
        <v/>
      </c>
      <c r="P10" s="92" t="str">
        <f t="shared" si="2"/>
        <v xml:space="preserve"> </v>
      </c>
      <c r="Q10" s="91"/>
      <c r="R10" s="21"/>
      <c r="S10" s="90" t="str">
        <f>IF($R10="","",($Q10*Dati!$C$23))</f>
        <v/>
      </c>
      <c r="T10" s="22"/>
      <c r="U10" s="74" t="str">
        <f t="shared" si="3"/>
        <v/>
      </c>
      <c r="V10" s="21"/>
      <c r="W10" s="90" t="str">
        <f>IF($V10="","",($Q10*Dati!$C$25))</f>
        <v/>
      </c>
      <c r="X10" s="82"/>
      <c r="Y10" s="74" t="str">
        <f t="shared" si="4"/>
        <v/>
      </c>
      <c r="Z10" s="92" t="str">
        <f t="shared" si="5"/>
        <v xml:space="preserve"> </v>
      </c>
    </row>
    <row r="11" spans="1:30">
      <c r="A11" s="102">
        <v>6</v>
      </c>
      <c r="B11" s="19"/>
      <c r="C11" s="19"/>
      <c r="D11" s="122"/>
      <c r="E11" s="122"/>
      <c r="F11" s="123"/>
      <c r="G11" s="91"/>
      <c r="H11" s="21"/>
      <c r="I11" s="90" t="str">
        <f>IF($H11="","",($G11*Dati!$C$23))</f>
        <v/>
      </c>
      <c r="J11" s="22"/>
      <c r="K11" s="74" t="str">
        <f t="shared" si="0"/>
        <v/>
      </c>
      <c r="L11" s="89"/>
      <c r="M11" s="90" t="str">
        <f>IF($L11="","",($G11*Dati!$C$24))</f>
        <v/>
      </c>
      <c r="N11" s="82"/>
      <c r="O11" s="74" t="str">
        <f t="shared" si="1"/>
        <v/>
      </c>
      <c r="P11" s="92" t="str">
        <f t="shared" si="2"/>
        <v xml:space="preserve"> </v>
      </c>
      <c r="Q11" s="91"/>
      <c r="R11" s="21"/>
      <c r="S11" s="90" t="str">
        <f>IF($R11="","",($Q11*Dati!$C$23))</f>
        <v/>
      </c>
      <c r="T11" s="22"/>
      <c r="U11" s="74" t="str">
        <f t="shared" si="3"/>
        <v/>
      </c>
      <c r="V11" s="21"/>
      <c r="W11" s="90" t="str">
        <f>IF($V11="","",($Q11*Dati!$C$25))</f>
        <v/>
      </c>
      <c r="X11" s="82"/>
      <c r="Y11" s="74" t="str">
        <f t="shared" si="4"/>
        <v/>
      </c>
      <c r="Z11" s="92" t="str">
        <f t="shared" si="5"/>
        <v xml:space="preserve"> </v>
      </c>
    </row>
    <row r="12" spans="1:30">
      <c r="A12" s="102">
        <v>7</v>
      </c>
      <c r="B12" s="19"/>
      <c r="C12" s="19"/>
      <c r="D12" s="122"/>
      <c r="E12" s="122"/>
      <c r="F12" s="123"/>
      <c r="G12" s="91"/>
      <c r="H12" s="21"/>
      <c r="I12" s="90" t="str">
        <f>IF($H12="","",($G12*Dati!$C$23))</f>
        <v/>
      </c>
      <c r="J12" s="22"/>
      <c r="K12" s="74" t="str">
        <f t="shared" si="0"/>
        <v/>
      </c>
      <c r="L12" s="89"/>
      <c r="M12" s="90" t="str">
        <f>IF($L12="","",($G12*Dati!$C$24))</f>
        <v/>
      </c>
      <c r="N12" s="82"/>
      <c r="O12" s="74" t="str">
        <f t="shared" si="1"/>
        <v/>
      </c>
      <c r="P12" s="92" t="str">
        <f t="shared" si="2"/>
        <v xml:space="preserve"> </v>
      </c>
      <c r="Q12" s="91"/>
      <c r="R12" s="21"/>
      <c r="S12" s="90" t="str">
        <f>IF($R12="","",($Q12*Dati!$C$23))</f>
        <v/>
      </c>
      <c r="T12" s="22"/>
      <c r="U12" s="74" t="str">
        <f t="shared" si="3"/>
        <v/>
      </c>
      <c r="V12" s="21"/>
      <c r="W12" s="90" t="str">
        <f>IF($V12="","",($Q12*Dati!$C$25))</f>
        <v/>
      </c>
      <c r="X12" s="82"/>
      <c r="Y12" s="74" t="str">
        <f t="shared" si="4"/>
        <v/>
      </c>
      <c r="Z12" s="92" t="str">
        <f t="shared" si="5"/>
        <v xml:space="preserve"> </v>
      </c>
    </row>
    <row r="13" spans="1:30">
      <c r="A13" s="102">
        <v>8</v>
      </c>
      <c r="B13" s="19"/>
      <c r="C13" s="19"/>
      <c r="D13" s="122"/>
      <c r="E13" s="122"/>
      <c r="F13" s="123"/>
      <c r="G13" s="91"/>
      <c r="H13" s="21"/>
      <c r="I13" s="90" t="str">
        <f>IF($H13="","",($G13*Dati!$C$23))</f>
        <v/>
      </c>
      <c r="J13" s="22"/>
      <c r="K13" s="74" t="str">
        <f t="shared" si="0"/>
        <v/>
      </c>
      <c r="L13" s="89"/>
      <c r="M13" s="90" t="str">
        <f>IF($L13="","",($G13*Dati!$C$24))</f>
        <v/>
      </c>
      <c r="N13" s="82"/>
      <c r="O13" s="74" t="str">
        <f t="shared" si="1"/>
        <v/>
      </c>
      <c r="P13" s="92" t="str">
        <f t="shared" si="2"/>
        <v xml:space="preserve"> </v>
      </c>
      <c r="Q13" s="91"/>
      <c r="R13" s="21"/>
      <c r="S13" s="90" t="str">
        <f>IF($R13="","",($Q13*Dati!$C$23))</f>
        <v/>
      </c>
      <c r="T13" s="22"/>
      <c r="U13" s="74" t="str">
        <f t="shared" si="3"/>
        <v/>
      </c>
      <c r="V13" s="21"/>
      <c r="W13" s="90" t="str">
        <f>IF($V13="","",($Q13*Dati!$C$25))</f>
        <v/>
      </c>
      <c r="X13" s="82"/>
      <c r="Y13" s="74" t="str">
        <f t="shared" si="4"/>
        <v/>
      </c>
      <c r="Z13" s="92" t="str">
        <f t="shared" si="5"/>
        <v xml:space="preserve"> </v>
      </c>
    </row>
    <row r="14" spans="1:30" ht="15.75" thickBot="1">
      <c r="A14" s="215" t="s">
        <v>136</v>
      </c>
      <c r="B14" s="216"/>
      <c r="C14" s="216"/>
      <c r="D14" s="106" t="str">
        <f>IF(SUM(D6:D13)=0," ",SUM(D6:D13))</f>
        <v xml:space="preserve"> </v>
      </c>
      <c r="E14" s="106" t="str">
        <f t="shared" ref="E14:Y14" si="6">IF(SUM(E6:E13)=0," ",SUM(E6:E13))</f>
        <v xml:space="preserve"> </v>
      </c>
      <c r="F14" s="110" t="str">
        <f t="shared" si="6"/>
        <v xml:space="preserve"> </v>
      </c>
      <c r="G14" s="105" t="str">
        <f>IF(SUM(G6:G13)=0," ",SUM(G6:G13))</f>
        <v xml:space="preserve"> </v>
      </c>
      <c r="H14" s="106"/>
      <c r="I14" s="107" t="str">
        <f>IF(SUM(I6:I13)=0," ",SUM(I6:I13))</f>
        <v xml:space="preserve"> </v>
      </c>
      <c r="J14" s="106"/>
      <c r="K14" s="107" t="str">
        <f>IF(SUM(K6:K13)=0," ",SUM(K6:K13))</f>
        <v xml:space="preserve"> </v>
      </c>
      <c r="L14" s="108"/>
      <c r="M14" s="107" t="str">
        <f>IF(SUM(M6:M13)=0," ",SUM(M6:M13))</f>
        <v xml:space="preserve"> </v>
      </c>
      <c r="N14" s="109"/>
      <c r="O14" s="107" t="str">
        <f t="shared" si="6"/>
        <v xml:space="preserve"> </v>
      </c>
      <c r="P14" s="130" t="str">
        <f>IF(SUM(P6:P13)=0," ",SUM(P6:P13))</f>
        <v xml:space="preserve"> </v>
      </c>
      <c r="Q14" s="105" t="str">
        <f>IF(SUM(Q6:Q13)=0," ",SUM(Q6:Q13))</f>
        <v xml:space="preserve"> </v>
      </c>
      <c r="R14" s="106"/>
      <c r="S14" s="107" t="str">
        <f>IF(SUM(S6:S13)=0," ",SUM(S6:S13))</f>
        <v xml:space="preserve"> </v>
      </c>
      <c r="T14" s="106"/>
      <c r="U14" s="107" t="str">
        <f>IF(SUM(U6:U13)=0," ",SUM(U6:U13))</f>
        <v xml:space="preserve"> </v>
      </c>
      <c r="V14" s="108"/>
      <c r="W14" s="107" t="str">
        <f>IF(SUM(W6:W13)=0," ",SUM(W6:W13))</f>
        <v xml:space="preserve"> </v>
      </c>
      <c r="X14" s="109"/>
      <c r="Y14" s="107" t="str">
        <f t="shared" si="6"/>
        <v xml:space="preserve"> </v>
      </c>
      <c r="Z14" s="130" t="str">
        <f>IF(SUM(Z6:Z13)=0," ",SUM(Z6:Z13))</f>
        <v xml:space="preserve"> </v>
      </c>
    </row>
    <row r="16" spans="1:30" ht="18">
      <c r="A16" s="2" t="s">
        <v>137</v>
      </c>
    </row>
  </sheetData>
  <sheetProtection selectLockedCells="1"/>
  <mergeCells count="12">
    <mergeCell ref="B1:Z1"/>
    <mergeCell ref="B2:Z2"/>
    <mergeCell ref="A14:C14"/>
    <mergeCell ref="F4:F5"/>
    <mergeCell ref="G4:P4"/>
    <mergeCell ref="A1:A2"/>
    <mergeCell ref="A4:A5"/>
    <mergeCell ref="B4:B5"/>
    <mergeCell ref="C4:C5"/>
    <mergeCell ref="D4:D5"/>
    <mergeCell ref="E4:E5"/>
    <mergeCell ref="Q4:Z4"/>
  </mergeCells>
  <dataValidations count="14">
    <dataValidation allowBlank="1" showInputMessage="1" showErrorMessage="1" prompt="Lūdzam norādīt dokumenta datumu, numuru, nosaukumu" sqref="C8:C13" xr:uid="{43D73560-8C1D-43F3-88F0-494477EB85DB}"/>
    <dataValidation errorStyle="warning" operator="equal" allowBlank="1" showInputMessage="1" showErrorMessage="1" error="Norādītā biroja telpu platība kopā ar citu telpu platību pārsniedz kopējo telpas platību, kas pretendē uz atbalstu._x000a__x000a_Platība norādāma veselās vienībās (kvadrātmetrs, noapaļo uz leju)" prompt="Lūdzam norādīt telpu platību" sqref="D8:E13" xr:uid="{47C427CC-15AC-42AD-91DD-412E56CF6EDA}"/>
    <dataValidation allowBlank="1" showInputMessage="1" showErrorMessage="1" prompt="Lūdzam identificēt telpas un norādīt to adresi, piemēram, birojas telpas, Rīgas ielā 1, Rīgā" sqref="B8:B13" xr:uid="{3DF2F7FA-DEFF-4948-AB54-E7E1889817F6}"/>
    <dataValidation allowBlank="1" showInputMessage="1" showErrorMessage="1" prompt="Aprēķins tiek veikts automātiski" sqref="Y6:Z13 K6:K13 M6:M13 W6:W13 U6:U13 O6:P13 I6:I13 S6:S13" xr:uid="{E499997A-56E0-4D56-82CD-42D41B2054B8}"/>
    <dataValidation type="whole" errorStyle="warning" operator="lessThanOrEqual" allowBlank="1" showInputMessage="1" showErrorMessage="1" error="Izmaksas attiecināmas periodā no 01.10.2022. līdz 31.12.2023. (maksimums 15 mēneši)" prompt="Lūdzam norādīt mēnešu skaitu" sqref="X6:X13 N6:N13 J6:J13 T6:T13" xr:uid="{15BFA2D9-BF9D-44AD-8357-B47B5A7261DF}">
      <formula1>15</formula1>
    </dataValidation>
    <dataValidation type="whole" errorStyle="warning" operator="equal" allowBlank="1" showInputMessage="1" showErrorMessage="1" error="Norādītā biroja telpu platība kopā ar citu telpu platību pārsniedz kopējo telpas platību, kas pretendē uz atbalstu._x000a__x000a_Platība norādāma veselās vienībās (kvadrātmetrs, noapaļo uz leju)" prompt="Lūdzam norādīt telpu platību" sqref="J6:J13" xr:uid="{B585D628-B2E2-4B60-9741-54B9A2291951}">
      <formula1>15</formula1>
    </dataValidation>
    <dataValidation type="whole" errorStyle="warning" operator="lessThanOrEqual" allowBlank="1" showInputMessage="1" showErrorMessage="1" error="Izmaksas attiecināmas periodā no 01.10.2022. līdz 31.12.2023. (maksimums 15 mēneši)" prompt="Lūdzam norādīt telpu platību" sqref="T6:T13" xr:uid="{6EE04755-08CB-4152-B84A-9291ED73A81D}">
      <formula1>15</formula1>
    </dataValidation>
    <dataValidation type="whole" errorStyle="warning" operator="equal" allowBlank="1" showInputMessage="1" showErrorMessage="1" error="Norādītā biroja telpu platība kopā ar citu telpu platību neatbilst kopējai telpu platībai, kas pretendē uz atbalstu._x000a__x000a_Platība norādāma veselās vienībās (kvadrātmetrs, noapaļo uz leju)" prompt="Lūdzam norādīt telpu platību" sqref="F8:F13" xr:uid="{4554B4FD-BCA7-497A-92F2-5887227DD384}">
      <formula1>D8-E8</formula1>
    </dataValidation>
    <dataValidation type="whole" errorStyle="warning" operator="equal" allowBlank="1" showInputMessage="1" showErrorMessage="1" error="Norādītā biroja telpu platība kopā ar citu telpu platību neatbilst kopējai telpu platībai, kas pretendē uz atbalstu._x000a__x000a_Platība norādāma veselās vienībās (kvadrātmetrs, noapaļo uz leju)" prompt="Lūdzam norādīt telpu platību" sqref="G6:G13" xr:uid="{CB2982D3-018E-4B10-B149-93C8C09116DF}">
      <formula1>F6-Q6</formula1>
    </dataValidation>
    <dataValidation type="whole" errorStyle="warning" operator="equal" allowBlank="1" showInputMessage="1" showErrorMessage="1" error="Norādītā citu telpu platība kopā ar biroja telpu platību neatbilst kopējai telpu platībai, kas pretendē uz atbalstu._x000a__x000a_Platība norādāma veselās vienībās (kvadrātmetrs, noapaļo uz leju)" prompt="Lūdzam norādīt telpu platību" sqref="Q6:Q13" xr:uid="{19F598B2-D0BD-42AB-AB1E-DE6B19C78E87}">
      <formula1>F6-G6</formula1>
    </dataValidation>
    <dataValidation type="whole" errorStyle="warning" operator="equal" allowBlank="1" showInputMessage="1" showErrorMessage="1" error="Norādītā biroja telpu platība kopā ar citu telpu platību neatbilst kopējai telpu platībai, kas pretendē uz atbalstu._x000a__x000a_Platība norādāma veselās vienībās (kvadrātmetrs, noapaļo uz leju)" prompt="Aprēķins tiek veikts automātiski" sqref="G6:G13" xr:uid="{BB5D0CB0-4858-435C-8D74-9F7646C30C41}">
      <formula1>F6-Q6</formula1>
    </dataValidation>
    <dataValidation type="decimal" operator="equal" allowBlank="1" showInputMessage="1" prompt="Lūdzam norādīt telpu platību" sqref="D6:D7" xr:uid="{DFF5ABDB-20A3-49D7-AD49-F671F3A64B07}">
      <formula1>F6+E6</formula1>
    </dataValidation>
    <dataValidation type="decimal" operator="equal" allowBlank="1" showInputMessage="1" prompt="Lūdzam norādīt telpu platību" sqref="E6:E7" xr:uid="{141A6814-C1C1-4CF4-85C9-B73FB0F4E059}">
      <formula1>D6-F6</formula1>
    </dataValidation>
    <dataValidation type="decimal" operator="equal" allowBlank="1" showInputMessage="1" prompt="Lūdzam norādīt telpu platību" sqref="F6:F7" xr:uid="{42C16F45-8074-4141-B314-A9E0692D8A4B}">
      <formula1>D6-E6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Norādīt &quot;Jā&quot;, ja attiecināms" xr:uid="{6D118C8C-5F58-432B-BAB3-3EB3AC442FA7}">
          <x14:formula1>
            <xm:f>Dati!$J$23:$J$24</xm:f>
          </x14:formula1>
          <xm:sqref>L6:L13 R6:R13 H6:H13 V6:V13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2E5A-0616-4F24-AAAA-6101CB78743B}">
  <sheetPr>
    <tabColor theme="9" tint="0.59999389629810485"/>
  </sheetPr>
  <dimension ref="A1:AD16"/>
  <sheetViews>
    <sheetView zoomScale="70" zoomScaleNormal="70" workbookViewId="0">
      <selection activeCell="J32" sqref="J32"/>
    </sheetView>
  </sheetViews>
  <sheetFormatPr defaultColWidth="9.140625" defaultRowHeight="15"/>
  <cols>
    <col min="1" max="1" width="8.7109375" style="2" customWidth="1"/>
    <col min="2" max="3" width="31" style="2" customWidth="1"/>
    <col min="4" max="9" width="11.42578125" style="2" customWidth="1"/>
    <col min="10" max="11" width="13.28515625" style="2" customWidth="1"/>
    <col min="12" max="16" width="14.7109375" style="7" customWidth="1"/>
    <col min="17" max="21" width="11.42578125" style="2" customWidth="1"/>
    <col min="22" max="25" width="14.7109375" style="7" customWidth="1"/>
    <col min="26" max="26" width="13.42578125" style="2" customWidth="1"/>
    <col min="27" max="16384" width="9.140625" style="2"/>
  </cols>
  <sheetData>
    <row r="1" spans="1:30" s="81" customFormat="1" ht="30" customHeight="1">
      <c r="A1" s="235" t="s">
        <v>53</v>
      </c>
      <c r="B1" s="236" t="s">
        <v>54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30" s="81" customFormat="1" ht="15" customHeight="1">
      <c r="A2" s="235"/>
      <c r="B2" s="237" t="s">
        <v>138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</row>
    <row r="3" spans="1:30" ht="16.5" thickBot="1">
      <c r="A3" s="1"/>
      <c r="B3" s="75"/>
      <c r="C3" s="75"/>
      <c r="D3" s="75"/>
      <c r="E3" s="75"/>
      <c r="F3" s="75"/>
      <c r="G3" s="75"/>
      <c r="H3" s="75"/>
      <c r="I3" s="75"/>
      <c r="J3" s="75"/>
      <c r="K3" s="75"/>
      <c r="L3" s="5"/>
      <c r="M3" s="5"/>
      <c r="N3" s="5"/>
      <c r="O3" s="5"/>
      <c r="P3" s="5"/>
      <c r="Q3" s="75"/>
      <c r="R3" s="75"/>
      <c r="S3" s="75"/>
      <c r="T3" s="75"/>
      <c r="U3" s="75"/>
      <c r="V3" s="5"/>
      <c r="W3" s="5"/>
      <c r="X3" s="5"/>
      <c r="Y3" s="5"/>
      <c r="Z3" s="3"/>
      <c r="AA3" s="3"/>
      <c r="AB3" s="3"/>
      <c r="AC3" s="3"/>
      <c r="AD3" s="3"/>
    </row>
    <row r="4" spans="1:30" ht="33" customHeight="1">
      <c r="A4" s="238" t="s">
        <v>61</v>
      </c>
      <c r="B4" s="240" t="s">
        <v>119</v>
      </c>
      <c r="C4" s="240" t="s">
        <v>120</v>
      </c>
      <c r="D4" s="240" t="s">
        <v>121</v>
      </c>
      <c r="E4" s="240" t="s">
        <v>122</v>
      </c>
      <c r="F4" s="217" t="s">
        <v>123</v>
      </c>
      <c r="G4" s="219" t="s">
        <v>143</v>
      </c>
      <c r="H4" s="220"/>
      <c r="I4" s="220"/>
      <c r="J4" s="220"/>
      <c r="K4" s="220"/>
      <c r="L4" s="220"/>
      <c r="M4" s="220"/>
      <c r="N4" s="220"/>
      <c r="O4" s="220"/>
      <c r="P4" s="221"/>
      <c r="Q4" s="219" t="s">
        <v>144</v>
      </c>
      <c r="R4" s="220"/>
      <c r="S4" s="220"/>
      <c r="T4" s="220"/>
      <c r="U4" s="220"/>
      <c r="V4" s="220"/>
      <c r="W4" s="220"/>
      <c r="X4" s="220"/>
      <c r="Y4" s="221"/>
      <c r="Z4" s="230" t="s">
        <v>135</v>
      </c>
    </row>
    <row r="5" spans="1:30" ht="128.25">
      <c r="A5" s="239"/>
      <c r="B5" s="241"/>
      <c r="C5" s="241"/>
      <c r="D5" s="241"/>
      <c r="E5" s="241"/>
      <c r="F5" s="218"/>
      <c r="G5" s="76" t="s">
        <v>124</v>
      </c>
      <c r="H5" s="88" t="s">
        <v>125</v>
      </c>
      <c r="I5" s="88" t="s">
        <v>145</v>
      </c>
      <c r="J5" s="88" t="s">
        <v>127</v>
      </c>
      <c r="K5" s="86" t="s">
        <v>146</v>
      </c>
      <c r="L5" s="87" t="s">
        <v>128</v>
      </c>
      <c r="M5" s="87" t="s">
        <v>147</v>
      </c>
      <c r="N5" s="88" t="s">
        <v>130</v>
      </c>
      <c r="O5" s="86" t="s">
        <v>148</v>
      </c>
      <c r="P5" s="77" t="s">
        <v>131</v>
      </c>
      <c r="Q5" s="76" t="s">
        <v>132</v>
      </c>
      <c r="R5" s="88" t="s">
        <v>125</v>
      </c>
      <c r="S5" s="88" t="s">
        <v>149</v>
      </c>
      <c r="T5" s="88" t="s">
        <v>127</v>
      </c>
      <c r="U5" s="86" t="s">
        <v>150</v>
      </c>
      <c r="V5" s="87" t="s">
        <v>133</v>
      </c>
      <c r="W5" s="87" t="s">
        <v>151</v>
      </c>
      <c r="X5" s="88" t="s">
        <v>130</v>
      </c>
      <c r="Y5" s="99" t="s">
        <v>152</v>
      </c>
      <c r="Z5" s="231"/>
    </row>
    <row r="6" spans="1:30">
      <c r="A6" s="102">
        <v>1</v>
      </c>
      <c r="B6" s="19"/>
      <c r="C6" s="19"/>
      <c r="D6" s="122"/>
      <c r="E6" s="122"/>
      <c r="F6" s="103"/>
      <c r="G6" s="91"/>
      <c r="H6" s="21"/>
      <c r="I6" s="90" t="str">
        <f>IF($H6="","",($G6*Dati!$C$23))</f>
        <v/>
      </c>
      <c r="J6" s="22"/>
      <c r="K6" s="74" t="str">
        <f>IFERROR(ROUND($J6*$I6,2),"")</f>
        <v/>
      </c>
      <c r="L6" s="89"/>
      <c r="M6" s="90" t="str">
        <f>IF($L6="","",($G6*Dati!$C$24))</f>
        <v/>
      </c>
      <c r="N6" s="82"/>
      <c r="O6" s="74" t="str">
        <f>IFERROR(ROUND($N6*$M6,2),"")</f>
        <v/>
      </c>
      <c r="P6" s="92" t="str">
        <f>IF(SUM($K6,$O6)=0," ",SUM($K6,$O6))</f>
        <v xml:space="preserve"> </v>
      </c>
      <c r="Q6" s="91"/>
      <c r="R6" s="21"/>
      <c r="S6" s="90" t="str">
        <f>IF($R6="","",($Q6*Dati!$C$23))</f>
        <v/>
      </c>
      <c r="T6" s="22"/>
      <c r="U6" s="74" t="str">
        <f>IFERROR(ROUND($T6*$S6,2),"")</f>
        <v/>
      </c>
      <c r="V6" s="21"/>
      <c r="W6" s="90" t="str">
        <f>IF($V6="","",($Q6*Dati!$C$25))</f>
        <v/>
      </c>
      <c r="X6" s="82"/>
      <c r="Y6" s="100" t="str">
        <f>IFERROR(ROUND($X6*$W6,2),"")</f>
        <v/>
      </c>
      <c r="Z6" s="101" t="str">
        <f>IF(SUM($U6,$Y6)=0," ",SUM($U6,$Y6))</f>
        <v xml:space="preserve"> </v>
      </c>
    </row>
    <row r="7" spans="1:30">
      <c r="A7" s="102">
        <v>2</v>
      </c>
      <c r="B7" s="19"/>
      <c r="C7" s="19"/>
      <c r="D7" s="122"/>
      <c r="E7" s="122"/>
      <c r="F7" s="103"/>
      <c r="G7" s="91"/>
      <c r="H7" s="21"/>
      <c r="I7" s="90" t="str">
        <f>IF($H7="","",($G7*Dati!$C$23))</f>
        <v/>
      </c>
      <c r="J7" s="22"/>
      <c r="K7" s="74" t="str">
        <f t="shared" ref="K7:K13" si="0">IFERROR(ROUND($J7*$I7,2),"")</f>
        <v/>
      </c>
      <c r="L7" s="89"/>
      <c r="M7" s="90" t="str">
        <f>IF($L7="","",($G7*Dati!$C$24))</f>
        <v/>
      </c>
      <c r="N7" s="82"/>
      <c r="O7" s="74" t="str">
        <f t="shared" ref="O7:O13" si="1">IFERROR(ROUND($N7*$M7,2),"")</f>
        <v/>
      </c>
      <c r="P7" s="92" t="str">
        <f t="shared" ref="P7:P13" si="2">IF(SUM($K7,$O7)=0," ",SUM($K7,$O7))</f>
        <v xml:space="preserve"> </v>
      </c>
      <c r="Q7" s="91"/>
      <c r="R7" s="21"/>
      <c r="S7" s="90" t="str">
        <f>IF($R7="","",($Q7*Dati!$C$23))</f>
        <v/>
      </c>
      <c r="T7" s="22"/>
      <c r="U7" s="74" t="str">
        <f t="shared" ref="U7:U13" si="3">IFERROR(ROUND($T7*$S7,2),"")</f>
        <v/>
      </c>
      <c r="V7" s="21"/>
      <c r="W7" s="90" t="str">
        <f>IF($V7="","",($Q7*Dati!$C$25))</f>
        <v/>
      </c>
      <c r="X7" s="82"/>
      <c r="Y7" s="100" t="str">
        <f t="shared" ref="Y7:Y13" si="4">IFERROR(ROUND($X7*$W7,2),"")</f>
        <v/>
      </c>
      <c r="Z7" s="101" t="str">
        <f t="shared" ref="Z7:Z13" si="5">IF(SUM($U7,$Y7)=0," ",SUM($U7,$Y7))</f>
        <v xml:space="preserve"> </v>
      </c>
    </row>
    <row r="8" spans="1:30">
      <c r="A8" s="102">
        <v>3</v>
      </c>
      <c r="B8" s="19"/>
      <c r="C8" s="19"/>
      <c r="D8" s="122"/>
      <c r="E8" s="122"/>
      <c r="F8" s="103"/>
      <c r="G8" s="91"/>
      <c r="H8" s="21"/>
      <c r="I8" s="90" t="str">
        <f>IF($H8="","",($G8*Dati!$C$23))</f>
        <v/>
      </c>
      <c r="J8" s="22"/>
      <c r="K8" s="74" t="str">
        <f t="shared" si="0"/>
        <v/>
      </c>
      <c r="L8" s="89"/>
      <c r="M8" s="90" t="str">
        <f>IF($L8="","",($G8*Dati!$C$24))</f>
        <v/>
      </c>
      <c r="N8" s="82"/>
      <c r="O8" s="74" t="str">
        <f t="shared" si="1"/>
        <v/>
      </c>
      <c r="P8" s="92" t="str">
        <f t="shared" si="2"/>
        <v xml:space="preserve"> </v>
      </c>
      <c r="Q8" s="91"/>
      <c r="R8" s="21"/>
      <c r="S8" s="90" t="str">
        <f>IF($R8="","",($Q8*Dati!$C$23))</f>
        <v/>
      </c>
      <c r="T8" s="22"/>
      <c r="U8" s="74" t="str">
        <f t="shared" si="3"/>
        <v/>
      </c>
      <c r="V8" s="21"/>
      <c r="W8" s="90" t="str">
        <f>IF($V8="","",($Q8*Dati!$C$25))</f>
        <v/>
      </c>
      <c r="X8" s="82"/>
      <c r="Y8" s="100" t="str">
        <f t="shared" si="4"/>
        <v/>
      </c>
      <c r="Z8" s="101" t="str">
        <f t="shared" si="5"/>
        <v xml:space="preserve"> </v>
      </c>
    </row>
    <row r="9" spans="1:30">
      <c r="A9" s="102">
        <v>4</v>
      </c>
      <c r="B9" s="19"/>
      <c r="C9" s="19"/>
      <c r="D9" s="122"/>
      <c r="E9" s="122"/>
      <c r="F9" s="103"/>
      <c r="G9" s="91"/>
      <c r="H9" s="21"/>
      <c r="I9" s="90" t="str">
        <f>IF($H9="","",($G9*Dati!$C$23))</f>
        <v/>
      </c>
      <c r="J9" s="22"/>
      <c r="K9" s="74" t="str">
        <f t="shared" si="0"/>
        <v/>
      </c>
      <c r="L9" s="89"/>
      <c r="M9" s="90" t="str">
        <f>IF($L9="","",($G9*Dati!$C$24))</f>
        <v/>
      </c>
      <c r="N9" s="82"/>
      <c r="O9" s="74" t="str">
        <f t="shared" si="1"/>
        <v/>
      </c>
      <c r="P9" s="92" t="str">
        <f t="shared" si="2"/>
        <v xml:space="preserve"> </v>
      </c>
      <c r="Q9" s="91"/>
      <c r="R9" s="21"/>
      <c r="S9" s="90" t="str">
        <f>IF($R9="","",($Q9*Dati!$C$23))</f>
        <v/>
      </c>
      <c r="T9" s="22"/>
      <c r="U9" s="74" t="str">
        <f t="shared" si="3"/>
        <v/>
      </c>
      <c r="V9" s="21"/>
      <c r="W9" s="90" t="str">
        <f>IF($V9="","",($Q9*Dati!$C$25))</f>
        <v/>
      </c>
      <c r="X9" s="82"/>
      <c r="Y9" s="100" t="str">
        <f t="shared" si="4"/>
        <v/>
      </c>
      <c r="Z9" s="101" t="str">
        <f t="shared" si="5"/>
        <v xml:space="preserve"> </v>
      </c>
    </row>
    <row r="10" spans="1:30">
      <c r="A10" s="102">
        <v>5</v>
      </c>
      <c r="B10" s="19"/>
      <c r="C10" s="19"/>
      <c r="D10" s="122"/>
      <c r="E10" s="122"/>
      <c r="F10" s="103"/>
      <c r="G10" s="91"/>
      <c r="H10" s="21"/>
      <c r="I10" s="90" t="str">
        <f>IF($H10="","",($G10*Dati!$C$23))</f>
        <v/>
      </c>
      <c r="J10" s="22"/>
      <c r="K10" s="74" t="str">
        <f t="shared" si="0"/>
        <v/>
      </c>
      <c r="L10" s="89"/>
      <c r="M10" s="90" t="str">
        <f>IF($L10="","",($G10*Dati!$C$24))</f>
        <v/>
      </c>
      <c r="N10" s="82"/>
      <c r="O10" s="74" t="str">
        <f t="shared" si="1"/>
        <v/>
      </c>
      <c r="P10" s="92" t="str">
        <f t="shared" si="2"/>
        <v xml:space="preserve"> </v>
      </c>
      <c r="Q10" s="91"/>
      <c r="R10" s="21"/>
      <c r="S10" s="90" t="str">
        <f>IF($R10="","",($Q10*Dati!$C$23))</f>
        <v/>
      </c>
      <c r="T10" s="22"/>
      <c r="U10" s="74" t="str">
        <f t="shared" si="3"/>
        <v/>
      </c>
      <c r="V10" s="21"/>
      <c r="W10" s="90" t="str">
        <f>IF($V10="","",($Q10*Dati!$C$25))</f>
        <v/>
      </c>
      <c r="X10" s="82"/>
      <c r="Y10" s="100" t="str">
        <f t="shared" si="4"/>
        <v/>
      </c>
      <c r="Z10" s="101" t="str">
        <f t="shared" si="5"/>
        <v xml:space="preserve"> </v>
      </c>
    </row>
    <row r="11" spans="1:30">
      <c r="A11" s="102">
        <v>6</v>
      </c>
      <c r="B11" s="19"/>
      <c r="C11" s="19"/>
      <c r="D11" s="122"/>
      <c r="E11" s="122"/>
      <c r="F11" s="103"/>
      <c r="G11" s="91"/>
      <c r="H11" s="21"/>
      <c r="I11" s="90" t="str">
        <f>IF($H11="","",($G11*Dati!$C$23))</f>
        <v/>
      </c>
      <c r="J11" s="22"/>
      <c r="K11" s="74" t="str">
        <f t="shared" si="0"/>
        <v/>
      </c>
      <c r="L11" s="89"/>
      <c r="M11" s="90" t="str">
        <f>IF($L11="","",($G11*Dati!$C$24))</f>
        <v/>
      </c>
      <c r="N11" s="82"/>
      <c r="O11" s="74" t="str">
        <f t="shared" si="1"/>
        <v/>
      </c>
      <c r="P11" s="92" t="str">
        <f t="shared" si="2"/>
        <v xml:space="preserve"> </v>
      </c>
      <c r="Q11" s="91"/>
      <c r="R11" s="21"/>
      <c r="S11" s="90" t="str">
        <f>IF($R11="","",($Q11*Dati!$C$23))</f>
        <v/>
      </c>
      <c r="T11" s="22"/>
      <c r="U11" s="74" t="str">
        <f t="shared" si="3"/>
        <v/>
      </c>
      <c r="V11" s="21"/>
      <c r="W11" s="90" t="str">
        <f>IF($V11="","",($Q11*Dati!$C$25))</f>
        <v/>
      </c>
      <c r="X11" s="82"/>
      <c r="Y11" s="100" t="str">
        <f t="shared" si="4"/>
        <v/>
      </c>
      <c r="Z11" s="101" t="str">
        <f t="shared" si="5"/>
        <v xml:space="preserve"> </v>
      </c>
    </row>
    <row r="12" spans="1:30">
      <c r="A12" s="102">
        <v>7</v>
      </c>
      <c r="B12" s="19"/>
      <c r="C12" s="19"/>
      <c r="D12" s="122"/>
      <c r="E12" s="122"/>
      <c r="F12" s="103"/>
      <c r="G12" s="91"/>
      <c r="H12" s="21"/>
      <c r="I12" s="90" t="str">
        <f>IF($H12="","",($G12*Dati!$C$23))</f>
        <v/>
      </c>
      <c r="J12" s="22"/>
      <c r="K12" s="74" t="str">
        <f t="shared" si="0"/>
        <v/>
      </c>
      <c r="L12" s="89"/>
      <c r="M12" s="90" t="str">
        <f>IF($L12="","",($G12*Dati!$C$24))</f>
        <v/>
      </c>
      <c r="N12" s="82"/>
      <c r="O12" s="74" t="str">
        <f t="shared" si="1"/>
        <v/>
      </c>
      <c r="P12" s="92" t="str">
        <f t="shared" si="2"/>
        <v xml:space="preserve"> </v>
      </c>
      <c r="Q12" s="91"/>
      <c r="R12" s="21"/>
      <c r="S12" s="90" t="str">
        <f>IF($R12="","",($Q12*Dati!$C$23))</f>
        <v/>
      </c>
      <c r="T12" s="22"/>
      <c r="U12" s="74" t="str">
        <f t="shared" si="3"/>
        <v/>
      </c>
      <c r="V12" s="21"/>
      <c r="W12" s="90" t="str">
        <f>IF($V12="","",($Q12*Dati!$C$25))</f>
        <v/>
      </c>
      <c r="X12" s="82"/>
      <c r="Y12" s="100" t="str">
        <f t="shared" si="4"/>
        <v/>
      </c>
      <c r="Z12" s="101" t="str">
        <f t="shared" si="5"/>
        <v xml:space="preserve"> </v>
      </c>
    </row>
    <row r="13" spans="1:30">
      <c r="A13" s="102">
        <v>8</v>
      </c>
      <c r="B13" s="19"/>
      <c r="C13" s="19"/>
      <c r="D13" s="122"/>
      <c r="E13" s="122"/>
      <c r="F13" s="103"/>
      <c r="G13" s="91"/>
      <c r="H13" s="21"/>
      <c r="I13" s="90" t="str">
        <f>IF($H13="","",($G13*Dati!$C$23))</f>
        <v/>
      </c>
      <c r="J13" s="22"/>
      <c r="K13" s="74" t="str">
        <f t="shared" si="0"/>
        <v/>
      </c>
      <c r="L13" s="89"/>
      <c r="M13" s="90" t="str">
        <f>IF($L13="","",($G13*Dati!$C$24))</f>
        <v/>
      </c>
      <c r="N13" s="82"/>
      <c r="O13" s="74" t="str">
        <f t="shared" si="1"/>
        <v/>
      </c>
      <c r="P13" s="92" t="str">
        <f t="shared" si="2"/>
        <v xml:space="preserve"> </v>
      </c>
      <c r="Q13" s="91"/>
      <c r="R13" s="21"/>
      <c r="S13" s="90" t="str">
        <f>IF($R13="","",($Q13*Dati!$C$23))</f>
        <v/>
      </c>
      <c r="T13" s="22"/>
      <c r="U13" s="74" t="str">
        <f t="shared" si="3"/>
        <v/>
      </c>
      <c r="V13" s="21"/>
      <c r="W13" s="90" t="str">
        <f>IF($V13="","",($Q13*Dati!$C$25))</f>
        <v/>
      </c>
      <c r="X13" s="82"/>
      <c r="Y13" s="100" t="str">
        <f t="shared" si="4"/>
        <v/>
      </c>
      <c r="Z13" s="101" t="str">
        <f t="shared" si="5"/>
        <v xml:space="preserve"> </v>
      </c>
    </row>
    <row r="14" spans="1:30" ht="15.75" thickBot="1">
      <c r="A14" s="232" t="s">
        <v>136</v>
      </c>
      <c r="B14" s="233"/>
      <c r="C14" s="234"/>
      <c r="D14" s="94" t="str">
        <f>IF(SUM(D6:D13)=0," ",SUM(D6:D13))</f>
        <v xml:space="preserve"> </v>
      </c>
      <c r="E14" s="94" t="str">
        <f t="shared" ref="E14:Y14" si="6">IF(SUM(E6:E13)=0," ",SUM(E6:E13))</f>
        <v xml:space="preserve"> </v>
      </c>
      <c r="F14" s="104" t="str">
        <f t="shared" si="6"/>
        <v xml:space="preserve"> </v>
      </c>
      <c r="G14" s="93" t="str">
        <f>IF(SUM(G6:G13)=0," ",SUM(G6:G13))</f>
        <v xml:space="preserve"> </v>
      </c>
      <c r="H14" s="94"/>
      <c r="I14" s="95" t="str">
        <f>IF(SUM(I6:I13)=0," ",SUM(I6:I13))</f>
        <v xml:space="preserve"> </v>
      </c>
      <c r="J14" s="94"/>
      <c r="K14" s="95" t="str">
        <f>IF(SUM(K6:K13)=0," ",SUM(K6:K13))</f>
        <v xml:space="preserve"> </v>
      </c>
      <c r="L14" s="96"/>
      <c r="M14" s="95" t="str">
        <f>IF(SUM(M6:M13)=0," ",SUM(M6:M13))</f>
        <v xml:space="preserve"> </v>
      </c>
      <c r="N14" s="97"/>
      <c r="O14" s="95" t="str">
        <f t="shared" si="6"/>
        <v xml:space="preserve"> </v>
      </c>
      <c r="P14" s="130" t="str">
        <f>IF(SUM(P6:P13)=0," ",SUM(P6:P13))</f>
        <v xml:space="preserve"> </v>
      </c>
      <c r="Q14" s="93" t="str">
        <f>IF(SUM(Q6:Q13)=0," ",SUM(Q6:Q13))</f>
        <v xml:space="preserve"> </v>
      </c>
      <c r="R14" s="94"/>
      <c r="S14" s="95" t="str">
        <f>IF(SUM(S6:S13)=0," ",SUM(S6:S13))</f>
        <v xml:space="preserve"> </v>
      </c>
      <c r="T14" s="94"/>
      <c r="U14" s="95" t="str">
        <f>IF(SUM(U6:U13)=0," ",SUM(U6:U13))</f>
        <v xml:space="preserve"> </v>
      </c>
      <c r="V14" s="96"/>
      <c r="W14" s="95" t="str">
        <f>IF(SUM(W6:W13)=0," ",SUM(W6:W13))</f>
        <v xml:space="preserve"> </v>
      </c>
      <c r="X14" s="97"/>
      <c r="Y14" s="98" t="str">
        <f t="shared" si="6"/>
        <v xml:space="preserve"> </v>
      </c>
      <c r="Z14" s="129" t="str">
        <f>IF(SUM(Z6:Z13)=0," ",SUM(Z6:Z13))</f>
        <v xml:space="preserve"> </v>
      </c>
    </row>
    <row r="16" spans="1:30" ht="18">
      <c r="A16" s="2" t="s">
        <v>137</v>
      </c>
    </row>
  </sheetData>
  <sheetProtection selectLockedCells="1"/>
  <mergeCells count="13">
    <mergeCell ref="Q4:Y4"/>
    <mergeCell ref="Z4:Z5"/>
    <mergeCell ref="A14:C14"/>
    <mergeCell ref="A1:A2"/>
    <mergeCell ref="B1:Z1"/>
    <mergeCell ref="B2:Z2"/>
    <mergeCell ref="A4:A5"/>
    <mergeCell ref="B4:B5"/>
    <mergeCell ref="C4:C5"/>
    <mergeCell ref="D4:D5"/>
    <mergeCell ref="E4:E5"/>
    <mergeCell ref="F4:F5"/>
    <mergeCell ref="G4:P4"/>
  </mergeCells>
  <dataValidations count="12">
    <dataValidation type="whole" errorStyle="warning" operator="equal" allowBlank="1" showInputMessage="1" showErrorMessage="1" error="Norādītā citu telpu platība kopā ar biroja telpu platību neatbilst kopējai telpu platībai, kas pretendē uz atbalstu._x000a__x000a_Platība norādāma veselās vienībās (kvadrātmetrs, noapaļo uz leju)" prompt="Lūdzam norādīt telpu platību" sqref="Q6:Q13" xr:uid="{46111D25-B18A-4902-B529-DDE7DE1788F7}">
      <formula1>F6-G6</formula1>
    </dataValidation>
    <dataValidation type="whole" errorStyle="warning" operator="equal" allowBlank="1" showInputMessage="1" showErrorMessage="1" error="Norādītā biroja telpu platība kopā ar citu telpu platību neatbilst kopējai telpu platībai, kas pretendē uz atbalstu._x000a__x000a_Platība norādāma veselās vienībās (kvadrātmetrs, noapaļo uz leju)" prompt="Lūdzam norādīt telpu platību" sqref="G6:G13" xr:uid="{4E609290-C66E-493C-A771-2F144E878296}">
      <formula1>F6-Q6</formula1>
    </dataValidation>
    <dataValidation type="whole" errorStyle="warning" operator="lessThanOrEqual" allowBlank="1" showInputMessage="1" showErrorMessage="1" error="Izmaksas attiecināmas periodā no 01.10.2022. līdz 31.12.2023. (maksimums 15 mēneši)" prompt="Lūdzam norādīt mēnešu skaitu" sqref="N6:N13 X6:X13 T6:T13 J6:J13" xr:uid="{71570F08-912C-4DCB-BE54-525D980CECD2}">
      <formula1>15</formula1>
    </dataValidation>
    <dataValidation type="whole" operator="lessThanOrEqual" allowBlank="1" showInputMessage="1" showErrorMessage="1" prompt="Lūdzam norādīt mēnešu skaitu" sqref="T6:T13" xr:uid="{0898FAE1-8EC5-44F8-A746-2459687EAF81}">
      <formula1>15</formula1>
    </dataValidation>
    <dataValidation type="whole" errorStyle="warning" operator="lessThanOrEqual" allowBlank="1" showInputMessage="1" showErrorMessage="1" error="Norādītā biroja telpu platība kopā ar citu telpu platību pārsniedz kopējo telpas platību, kas pretendē uz atbalstu._x000a__x000a_Platība norādāma veselās vienībās (kvadrātmetrs, noapaļo uz leju)" prompt="Lūdzam norādīt mēnešu skaitu" sqref="J6:J13" xr:uid="{74620D2F-4056-4ACE-A6BF-EC4F775C7E09}">
      <formula1>15</formula1>
    </dataValidation>
    <dataValidation type="whole" operator="equal" allowBlank="1" showInputMessage="1" showErrorMessage="1" prompt="Lūdzam norādīt telpu platību" sqref="Q6:Q13" xr:uid="{4C58B3EE-AE26-438B-9D3F-9C5A848B5776}">
      <formula1>F6-G6</formula1>
    </dataValidation>
    <dataValidation allowBlank="1" showInputMessage="1" showErrorMessage="1" prompt="Aprēķins tiek veikts automātiski" sqref="Y6:Z13 K6:K13 M6:M13 W6:W13 U6:U13 O6:P13 I6:I13 S6:S13" xr:uid="{E6FF5FA1-5B0A-409F-9878-E1A5CBB317D1}"/>
    <dataValidation allowBlank="1" showInputMessage="1" showErrorMessage="1" prompt="Lūdzam identificēt telpas un norādīt to adresi, piemēram, birojas telpas, Rīgas ielā 1, Rīgā" sqref="B6:B13" xr:uid="{6B617841-7FC7-44CA-B0EC-478A47E83AC2}"/>
    <dataValidation errorStyle="warning" operator="equal" allowBlank="1" showInputMessage="1" showErrorMessage="1" error="Norādītā biroja telpu platība kopā ar citu telpu platību pārsniedz kopējo telpas platību, kas pretendē uz atbalstu._x000a__x000a_Platība norādāma veselās vienībās (kvadrātmetrs, noapaļo uz leju)" prompt="Lūdzam norādīt telpu platību" sqref="D6:E13" xr:uid="{CCCBDAD7-D390-4AD8-99F2-2AB57C9185D6}"/>
    <dataValidation allowBlank="1" showInputMessage="1" showErrorMessage="1" prompt="Lūdzam norādīt dokumenta datumu, numuru, nosaukumu" sqref="C6:C13" xr:uid="{0839BA69-1CC5-4848-A72E-B396823232F6}"/>
    <dataValidation type="whole" errorStyle="warning" operator="equal" allowBlank="1" showInputMessage="1" showErrorMessage="1" error="Norādītā biroja telpu platība kopā ar citu telpu platību neatbilst kopējai telpu platībai, kas pretendē uz atbalstu._x000a__x000a_Platība norādāma veselās vienībās (kvadrātmetrs, noapaļo uz leju)" prompt="Aprēķins tiek veikts automātiski" sqref="G6:G13" xr:uid="{799DF9FA-AE12-43F9-955B-44A1FE9C953C}">
      <formula1>F6-Q6</formula1>
    </dataValidation>
    <dataValidation type="whole" errorStyle="warning" operator="lessThanOrEqual" allowBlank="1" showInputMessage="1" showErrorMessage="1" error="Norādītā biroja telpu platība kopā ar citu telpu platību neatbilst kopējai telpu platībai, kas pretendē uz atbalstu._x000a__x000a_Platība norādāma veselās vienībās (kvadrātmetrs, noapaļo uz leju)" prompt="Lūdzam norādīt telpu platību" sqref="F6:F13" xr:uid="{18C35A37-4969-4F5B-980F-B0D23716E7D3}">
      <formula1>D6-E6</formula1>
    </dataValidation>
  </dataValidations>
  <hyperlinks>
    <hyperlink ref="B2:J2" r:id="rId1" display="Atbilstoši 20.12.2022.Ministru kabineta noteikumu Nr. 808 &quot;Darbības programmas &quot;Izaugsme un nodarbinātība&quot; prioritārā virziena &quot;Pasākumi Covid-19 pandēmijas seku mazināšanai&quot; 13.1.4. specifiskā atbalsta mērķa &quot;Atveseļošanas pasākumi kultūras jomā&quot; pirmās projektu iesniegumu atlases kārtas &quot;Atbalsts profesionālām nevalstiskām kultūras nozares organizācijām&quot; īstenošanas noteikumi&quot; (turpmāk - MKN) 23.4. apakšpunktā noteikajam" xr:uid="{DC01BFEE-5AC0-400D-9C33-156854060EF2}"/>
  </hyperlinks>
  <pageMargins left="0.7" right="0.7" top="0.75" bottom="0.75" header="0.3" footer="0.3"/>
  <pageSetup paperSize="9"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Norādīt &quot;Jā&quot;, ja attiecināms" xr:uid="{0E35E353-E7EC-4389-9FDC-EA9E8C9221D6}">
          <x14:formula1>
            <xm:f>Dati!$J$23:$J$24</xm:f>
          </x14:formula1>
          <xm:sqref>L6:L13 R6:R13 H6:H13 V6:V13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632482E19131649B17D5FC2638E8183" ma:contentTypeVersion="12" ma:contentTypeDescription="Izveidot jaunu dokumentu." ma:contentTypeScope="" ma:versionID="6dbeef326983abcf1342a39eadafae72">
  <xsd:schema xmlns:xsd="http://www.w3.org/2001/XMLSchema" xmlns:xs="http://www.w3.org/2001/XMLSchema" xmlns:p="http://schemas.microsoft.com/office/2006/metadata/properties" xmlns:ns2="e34ab7c0-abb1-4a38-a57a-77adeb5c0ba2" xmlns:ns3="44c29381-d9ab-4d0c-9701-c00d79079097" targetNamespace="http://schemas.microsoft.com/office/2006/metadata/properties" ma:root="true" ma:fieldsID="98e17bd18a7b6bf053e786ea2aef9396" ns2:_="" ns3:_="">
    <xsd:import namespace="e34ab7c0-abb1-4a38-a57a-77adeb5c0ba2"/>
    <xsd:import namespace="44c29381-d9ab-4d0c-9701-c00d79079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ab7c0-abb1-4a38-a57a-77adeb5c0b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779952b4-9163-4466-a728-aca91a51b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29381-d9ab-4d0c-9701-c00d79079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233ace5-56e2-4496-a14b-de3d3c26aeae}" ma:internalName="TaxCatchAll" ma:showField="CatchAllData" ma:web="44c29381-d9ab-4d0c-9701-c00d790790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4ab7c0-abb1-4a38-a57a-77adeb5c0ba2">
      <Terms xmlns="http://schemas.microsoft.com/office/infopath/2007/PartnerControls"/>
    </lcf76f155ced4ddcb4097134ff3c332f>
    <TaxCatchAll xmlns="44c29381-d9ab-4d0c-9701-c00d79079097" xsi:nil="true"/>
  </documentManagement>
</p:properties>
</file>

<file path=customXml/itemProps1.xml><?xml version="1.0" encoding="utf-8"?>
<ds:datastoreItem xmlns:ds="http://schemas.openxmlformats.org/officeDocument/2006/customXml" ds:itemID="{FC316494-7859-455A-9300-9FB0736C19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28DB5F-05CD-4223-A0A0-BE4720D71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4ab7c0-abb1-4a38-a57a-77adeb5c0ba2"/>
    <ds:schemaRef ds:uri="44c29381-d9ab-4d0c-9701-c00d790790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7965DE-5625-429F-A5AE-F9C74CF46F98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4c29381-d9ab-4d0c-9701-c00d79079097"/>
    <ds:schemaRef ds:uri="e34ab7c0-abb1-4a38-a57a-77adeb5c0b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Dienas nauda_Viesnīca_Transport</vt:lpstr>
      <vt:lpstr>Dati</vt:lpstr>
      <vt:lpstr>4.1_6.</vt:lpstr>
      <vt:lpstr>4.7_8.</vt:lpstr>
      <vt:lpstr>4.1_8. pārbaude</vt:lpstr>
      <vt:lpstr>13.1.</vt:lpstr>
      <vt:lpstr>13.2.</vt:lpstr>
      <vt:lpstr>Ceļojumu_apdrošināšanas_cena_1_personai_1_dienai2__euro</vt:lpstr>
      <vt:lpstr>Kopā_4.1.</vt:lpstr>
      <vt:lpstr>Kopā_4.2.</vt:lpstr>
      <vt:lpstr>Pasākumu_dalības_maksa_2__euro</vt:lpstr>
    </vt:vector>
  </TitlesOfParts>
  <Manager/>
  <Company>CFLA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Sintija Laugale-Volbaka</dc:creator>
  <cp:keywords/>
  <dc:description/>
  <cp:lastModifiedBy>Sintija Laugale-Volbaka</cp:lastModifiedBy>
  <cp:revision/>
  <dcterms:created xsi:type="dcterms:W3CDTF">2022-12-22T11:10:30Z</dcterms:created>
  <dcterms:modified xsi:type="dcterms:W3CDTF">2023-06-12T08:23:51Z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0x010100B632482E19131649B17D5FC2638E8183</vt:lpwstr>
  </property>
  <property fmtid="{D5CDD505-2E9C-101B-9397-08002B2CF9AE}" pid="3" name="MediaServiceImageTags">
    <vt:lpwstr/>
  </property>
</Properties>
</file>