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odris\Documents\_2019_CFLA\_CFLA_1\_5.karta_SAM422\Metodika_5k\11-10.2021-VARAM\"/>
    </mc:Choice>
  </mc:AlternateContent>
  <xr:revisionPtr revIDLastSave="0" documentId="13_ncr:1_{B2DBC2F7-3797-442F-A414-A86902D88DCC}" xr6:coauthVersionLast="47" xr6:coauthVersionMax="47" xr10:uidLastSave="{00000000-0000-0000-0000-000000000000}"/>
  <bookViews>
    <workbookView xWindow="-108" yWindow="-108" windowWidth="23256" windowHeight="12576" tabRatio="927" activeTab="4" xr2:uid="{00000000-000D-0000-FFFF-FFFF00000000}"/>
  </bookViews>
  <sheets>
    <sheet name="1.lapa_Patēriņš" sheetId="5" r:id="rId1"/>
    <sheet name="2.lapa_Esošā situācija" sheetId="1" r:id="rId2"/>
    <sheet name="3.lapa_Situācija pēc" sheetId="2" r:id="rId3"/>
    <sheet name="4.lapa_Primara+CO2" sheetId="7" r:id="rId4"/>
    <sheet name="5.lapa_Centralizētā" sheetId="10" r:id="rId5"/>
    <sheet name="6.lapa_Projekts" sheetId="11" r:id="rId6"/>
  </sheets>
  <definedNames>
    <definedName name="Output_Heizwaerme_Jahresverfahren">'2.lapa_Esošā situācija'!$L$67</definedName>
    <definedName name="_xlnm.Print_Area" localSheetId="0">'1.lapa_Patēriņš'!$A$1:$O$60</definedName>
    <definedName name="_xlnm.Print_Area" localSheetId="1">'2.lapa_Esošā situācija'!$A$1:$L$69</definedName>
    <definedName name="_xlnm.Print_Area" localSheetId="2">'3.lapa_Situācija pēc'!$A$1:$L$69</definedName>
    <definedName name="_xlnm.Print_Area" localSheetId="3">'4.lapa_Primara+CO2'!$B$1:$L$67</definedName>
    <definedName name="_xlnm.Print_Area" localSheetId="4">'5.lapa_Centralizētā'!$A$1:$F$26</definedName>
    <definedName name="_xlnm.Print_Area" localSheetId="5">'6.lapa_Projekts'!$A$1:$M$7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0" l="1"/>
  <c r="F21" i="10"/>
  <c r="F19" i="10"/>
  <c r="F18" i="10"/>
  <c r="D13" i="10"/>
  <c r="C13" i="10"/>
  <c r="E33" i="7" l="1"/>
  <c r="F23" i="10" l="1"/>
  <c r="E24" i="10" s="1"/>
  <c r="K17" i="7" s="1"/>
  <c r="F12" i="10"/>
  <c r="E13" i="10" s="1"/>
  <c r="K51" i="7"/>
  <c r="K50" i="7"/>
  <c r="K49" i="7"/>
  <c r="K44" i="7"/>
  <c r="K43" i="7"/>
  <c r="K42" i="7"/>
  <c r="K23" i="7"/>
  <c r="K22" i="7"/>
  <c r="K21" i="7"/>
  <c r="K16" i="7"/>
  <c r="K15" i="7"/>
  <c r="K14" i="7"/>
  <c r="I51" i="7"/>
  <c r="I50" i="7"/>
  <c r="I49" i="7"/>
  <c r="I44" i="7"/>
  <c r="I43" i="7"/>
  <c r="I42" i="7"/>
  <c r="H51" i="7"/>
  <c r="H50" i="7"/>
  <c r="H49" i="7"/>
  <c r="H44" i="7"/>
  <c r="H43" i="7"/>
  <c r="H42" i="7"/>
  <c r="I23" i="7"/>
  <c r="I22" i="7"/>
  <c r="I21" i="7"/>
  <c r="I15" i="7"/>
  <c r="I16" i="7"/>
  <c r="I14" i="7"/>
  <c r="H23" i="7"/>
  <c r="H22" i="7"/>
  <c r="H21" i="7"/>
  <c r="H14" i="7"/>
  <c r="H16" i="7"/>
  <c r="H15" i="7"/>
  <c r="E53" i="2"/>
  <c r="E53" i="1"/>
  <c r="D4" i="2"/>
  <c r="I31" i="5"/>
  <c r="K18" i="5"/>
  <c r="J18" i="5"/>
  <c r="I34" i="5" s="1"/>
  <c r="H63" i="2"/>
  <c r="B63" i="2"/>
  <c r="J57" i="2"/>
  <c r="J56" i="2"/>
  <c r="J55" i="2"/>
  <c r="J54" i="2"/>
  <c r="J53" i="2"/>
  <c r="J47" i="2"/>
  <c r="I47" i="2"/>
  <c r="H47" i="2"/>
  <c r="H46" i="2"/>
  <c r="H45" i="2"/>
  <c r="J45" i="2" s="1"/>
  <c r="H44" i="2"/>
  <c r="I39" i="2"/>
  <c r="J39" i="2"/>
  <c r="I38" i="2"/>
  <c r="J38" i="2"/>
  <c r="I37" i="2"/>
  <c r="I36" i="2"/>
  <c r="I35" i="2"/>
  <c r="J35" i="2"/>
  <c r="I34" i="2"/>
  <c r="J34" i="2"/>
  <c r="J32" i="2"/>
  <c r="I32" i="2"/>
  <c r="H32" i="2"/>
  <c r="J31" i="2"/>
  <c r="I31" i="2"/>
  <c r="I30" i="2"/>
  <c r="J30" i="2"/>
  <c r="I29" i="2"/>
  <c r="I28" i="2"/>
  <c r="J28" i="2" s="1"/>
  <c r="I27" i="2"/>
  <c r="I26" i="2"/>
  <c r="J26" i="2"/>
  <c r="I25" i="2"/>
  <c r="J25" i="2" s="1"/>
  <c r="J24" i="2"/>
  <c r="I24" i="2"/>
  <c r="J23" i="2"/>
  <c r="I23" i="2"/>
  <c r="I22" i="2"/>
  <c r="I21" i="2"/>
  <c r="J21" i="2"/>
  <c r="J20" i="2"/>
  <c r="I20" i="2"/>
  <c r="I19" i="2"/>
  <c r="I18" i="2"/>
  <c r="I17" i="2"/>
  <c r="J17" i="2" s="1"/>
  <c r="I16" i="2"/>
  <c r="I15" i="2"/>
  <c r="I14" i="2"/>
  <c r="I13" i="2"/>
  <c r="J13" i="2" s="1"/>
  <c r="D6" i="2"/>
  <c r="D5" i="2"/>
  <c r="B63" i="1"/>
  <c r="J54" i="1"/>
  <c r="J55" i="1"/>
  <c r="J56" i="1"/>
  <c r="J57" i="1"/>
  <c r="J53" i="1"/>
  <c r="I38" i="1"/>
  <c r="I32" i="1"/>
  <c r="H32" i="1"/>
  <c r="J32" i="1" s="1"/>
  <c r="I31" i="1"/>
  <c r="J31" i="1"/>
  <c r="I30" i="1"/>
  <c r="I29" i="1"/>
  <c r="I28" i="1"/>
  <c r="I27" i="1"/>
  <c r="I26" i="1"/>
  <c r="I25" i="1"/>
  <c r="I24" i="1"/>
  <c r="I23" i="1"/>
  <c r="I22" i="1"/>
  <c r="I21" i="1"/>
  <c r="I20" i="1"/>
  <c r="I19" i="1"/>
  <c r="I18" i="1"/>
  <c r="I17" i="1"/>
  <c r="J47" i="1"/>
  <c r="I47" i="1"/>
  <c r="H45" i="1"/>
  <c r="J45" i="1" s="1"/>
  <c r="H46" i="1"/>
  <c r="H47" i="1"/>
  <c r="I44" i="1"/>
  <c r="I46" i="1" s="1"/>
  <c r="G4" i="7"/>
  <c r="J63" i="2" l="1"/>
  <c r="D34" i="5"/>
  <c r="C34" i="5"/>
  <c r="J29" i="2"/>
  <c r="J15" i="2"/>
  <c r="J19" i="2"/>
  <c r="J22" i="2"/>
  <c r="J59" i="2"/>
  <c r="J16" i="2"/>
  <c r="J37" i="2"/>
  <c r="J36" i="2"/>
  <c r="J14" i="2"/>
  <c r="J27" i="2"/>
  <c r="J18" i="2"/>
  <c r="I44" i="2"/>
  <c r="J44" i="2"/>
  <c r="J30" i="1"/>
  <c r="J59" i="1"/>
  <c r="J28" i="1"/>
  <c r="J21" i="1"/>
  <c r="J25" i="1"/>
  <c r="J29" i="1"/>
  <c r="J38" i="1"/>
  <c r="J27" i="1"/>
  <c r="J22" i="1"/>
  <c r="J26" i="1"/>
  <c r="J24" i="1"/>
  <c r="J23" i="1"/>
  <c r="J20" i="1"/>
  <c r="J19" i="1"/>
  <c r="J17" i="1"/>
  <c r="J18" i="1"/>
  <c r="H44" i="1"/>
  <c r="J44" i="1" s="1"/>
  <c r="J46" i="1"/>
  <c r="H45" i="7" l="1"/>
  <c r="H17" i="7"/>
  <c r="I45" i="7"/>
  <c r="I52" i="7" s="1"/>
  <c r="I17" i="7"/>
  <c r="I24" i="7" s="1"/>
  <c r="J40" i="2"/>
  <c r="J46" i="2"/>
  <c r="J48" i="2" s="1"/>
  <c r="J67" i="2" s="1"/>
  <c r="I46" i="2"/>
  <c r="J48" i="1"/>
  <c r="H67" i="2" l="1"/>
  <c r="K69" i="2" s="1"/>
  <c r="E34" i="5"/>
  <c r="F34" i="5"/>
  <c r="G34" i="5"/>
  <c r="H34" i="5"/>
  <c r="J34" i="5"/>
  <c r="K34" i="5"/>
  <c r="L34" i="5"/>
  <c r="M34" i="5"/>
  <c r="N34" i="5"/>
  <c r="D35" i="5"/>
  <c r="E35" i="5"/>
  <c r="F35" i="5"/>
  <c r="G35" i="5"/>
  <c r="H35" i="5"/>
  <c r="I35" i="5"/>
  <c r="J35" i="5"/>
  <c r="K35" i="5"/>
  <c r="L35" i="5"/>
  <c r="M35" i="5"/>
  <c r="N35" i="5"/>
  <c r="G36" i="5"/>
  <c r="H36" i="5"/>
  <c r="I36" i="5"/>
  <c r="J36" i="5"/>
  <c r="K36" i="5"/>
  <c r="G37" i="5"/>
  <c r="H37" i="5"/>
  <c r="I37" i="5"/>
  <c r="J37" i="5"/>
  <c r="K37" i="5"/>
  <c r="G38" i="5"/>
  <c r="H38" i="5"/>
  <c r="I38" i="5"/>
  <c r="J38" i="5"/>
  <c r="K38" i="5"/>
  <c r="G31" i="5"/>
  <c r="P59" i="5"/>
  <c r="O59" i="5" s="1"/>
  <c r="P58" i="5"/>
  <c r="O58" i="5" s="1"/>
  <c r="P57" i="5"/>
  <c r="O57" i="5" s="1"/>
  <c r="P56" i="5"/>
  <c r="O56" i="5" s="1"/>
  <c r="P55" i="5"/>
  <c r="O55" i="5" s="1"/>
  <c r="P47" i="5"/>
  <c r="O47" i="5" s="1"/>
  <c r="P46" i="5"/>
  <c r="O46" i="5" s="1"/>
  <c r="P45" i="5"/>
  <c r="O45" i="5" s="1"/>
  <c r="P44" i="5"/>
  <c r="O44" i="5" s="1"/>
  <c r="P43" i="5"/>
  <c r="O43" i="5" s="1"/>
  <c r="P28" i="5"/>
  <c r="O28" i="5" s="1"/>
  <c r="P27" i="5"/>
  <c r="O27" i="5" s="1"/>
  <c r="P26" i="5"/>
  <c r="O26" i="5" s="1"/>
  <c r="P25" i="5"/>
  <c r="O25" i="5" s="1"/>
  <c r="P24" i="5"/>
  <c r="O24" i="5" s="1"/>
  <c r="P11" i="5"/>
  <c r="O11" i="5" s="1"/>
  <c r="P12" i="5"/>
  <c r="O12" i="5" s="1"/>
  <c r="P13" i="5"/>
  <c r="O13" i="5" s="1"/>
  <c r="P14" i="5"/>
  <c r="O14" i="5" s="1"/>
  <c r="P10" i="5"/>
  <c r="O10" i="5" s="1"/>
  <c r="O15" i="5" l="1"/>
  <c r="N36" i="5"/>
  <c r="M36" i="5"/>
  <c r="E36" i="5"/>
  <c r="N38" i="5"/>
  <c r="F38" i="5"/>
  <c r="L36" i="5"/>
  <c r="D36" i="5"/>
  <c r="M38" i="5"/>
  <c r="E38" i="5"/>
  <c r="N37" i="5"/>
  <c r="F37" i="5"/>
  <c r="L38" i="5"/>
  <c r="M37" i="5"/>
  <c r="E37" i="5"/>
  <c r="D38" i="5"/>
  <c r="L37" i="5"/>
  <c r="D37" i="5"/>
  <c r="F36" i="5"/>
  <c r="C38" i="5"/>
  <c r="C35" i="5"/>
  <c r="C37" i="5"/>
  <c r="C36" i="5"/>
  <c r="F2" i="11" l="1"/>
  <c r="G3" i="7"/>
  <c r="E61" i="7"/>
  <c r="E62" i="7" s="1"/>
  <c r="H61" i="7"/>
  <c r="H60" i="7"/>
  <c r="H59" i="7"/>
  <c r="H58" i="7"/>
  <c r="H57" i="7"/>
  <c r="H56" i="7"/>
  <c r="H55" i="7"/>
  <c r="H54" i="7"/>
  <c r="H53" i="7"/>
  <c r="H48" i="7"/>
  <c r="H47" i="7"/>
  <c r="H46" i="7"/>
  <c r="A35" i="5"/>
  <c r="A36" i="5"/>
  <c r="A37" i="5"/>
  <c r="A38" i="5"/>
  <c r="A34" i="5"/>
  <c r="K24" i="7" l="1"/>
  <c r="K45" i="7" s="1"/>
  <c r="K52" i="7" s="1"/>
  <c r="H52" i="7" l="1"/>
  <c r="H24" i="7" l="1"/>
  <c r="D6" i="1" l="1"/>
  <c r="D5" i="1"/>
  <c r="E34" i="7"/>
  <c r="E29" i="7"/>
  <c r="E31" i="7"/>
  <c r="E59" i="7"/>
  <c r="L66" i="7"/>
  <c r="E57" i="7"/>
  <c r="I61" i="7"/>
  <c r="K60" i="7"/>
  <c r="I60" i="7"/>
  <c r="I59" i="7"/>
  <c r="K58" i="7"/>
  <c r="I58" i="7"/>
  <c r="I57" i="7"/>
  <c r="K56" i="7"/>
  <c r="I56" i="7"/>
  <c r="K55" i="7"/>
  <c r="I55" i="7"/>
  <c r="I54" i="7"/>
  <c r="K53" i="7"/>
  <c r="I53" i="7"/>
  <c r="K48" i="7"/>
  <c r="I48" i="7"/>
  <c r="I47" i="7"/>
  <c r="K46" i="7"/>
  <c r="I46" i="7"/>
  <c r="G5" i="7"/>
  <c r="G30" i="7" l="1"/>
  <c r="G42" i="7"/>
  <c r="G62" i="7"/>
  <c r="G34" i="7"/>
  <c r="J34" i="7" s="1"/>
  <c r="G21" i="7"/>
  <c r="J21" i="7" s="1"/>
  <c r="G22" i="7"/>
  <c r="J22" i="7" s="1"/>
  <c r="G23" i="7"/>
  <c r="J23" i="7" s="1"/>
  <c r="G31" i="7"/>
  <c r="J31" i="7" s="1"/>
  <c r="G43" i="7"/>
  <c r="J43" i="7" s="1"/>
  <c r="G45" i="7"/>
  <c r="J45" i="7" s="1"/>
  <c r="G46" i="7"/>
  <c r="J46" i="7" s="1"/>
  <c r="G48" i="7"/>
  <c r="J48" i="7" s="1"/>
  <c r="G29" i="7"/>
  <c r="J29" i="7" s="1"/>
  <c r="G33" i="7"/>
  <c r="J33" i="7" s="1"/>
  <c r="G20" i="7"/>
  <c r="J20" i="7" s="1"/>
  <c r="G26" i="7"/>
  <c r="J26" i="7" s="1"/>
  <c r="G50" i="7"/>
  <c r="J50" i="7" s="1"/>
  <c r="G51" i="7"/>
  <c r="J51" i="7" s="1"/>
  <c r="G52" i="7"/>
  <c r="J52" i="7" s="1"/>
  <c r="G53" i="7"/>
  <c r="J53" i="7" s="1"/>
  <c r="G54" i="7"/>
  <c r="J54" i="7" s="1"/>
  <c r="G55" i="7"/>
  <c r="J55" i="7" s="1"/>
  <c r="G56" i="7"/>
  <c r="J56" i="7" s="1"/>
  <c r="G18" i="7"/>
  <c r="J18" i="7" s="1"/>
  <c r="G27" i="7"/>
  <c r="J27" i="7" s="1"/>
  <c r="G49" i="7"/>
  <c r="J49" i="7" s="1"/>
  <c r="G15" i="7"/>
  <c r="J15" i="7" s="1"/>
  <c r="G17" i="7"/>
  <c r="J17" i="7" s="1"/>
  <c r="G19" i="7"/>
  <c r="J19" i="7" s="1"/>
  <c r="G24" i="7"/>
  <c r="J24" i="7" s="1"/>
  <c r="G25" i="7"/>
  <c r="J25" i="7" s="1"/>
  <c r="G28" i="7"/>
  <c r="J28" i="7" s="1"/>
  <c r="G32" i="7"/>
  <c r="J32" i="7" s="1"/>
  <c r="G57" i="7"/>
  <c r="J57" i="7" s="1"/>
  <c r="G58" i="7"/>
  <c r="J58" i="7" s="1"/>
  <c r="G16" i="7"/>
  <c r="J16" i="7" s="1"/>
  <c r="G44" i="7"/>
  <c r="J44" i="7" s="1"/>
  <c r="G47" i="7"/>
  <c r="J47" i="7" s="1"/>
  <c r="G59" i="7"/>
  <c r="J59" i="7" s="1"/>
  <c r="G60" i="7"/>
  <c r="J60" i="7" s="1"/>
  <c r="G61" i="7"/>
  <c r="J61" i="7" s="1"/>
  <c r="L62" i="7" l="1"/>
  <c r="J62" i="7"/>
  <c r="L30" i="7"/>
  <c r="J30" i="7"/>
  <c r="L23" i="7"/>
  <c r="L22" i="7"/>
  <c r="L21" i="7"/>
  <c r="L44" i="7"/>
  <c r="L16" i="7"/>
  <c r="L15" i="7"/>
  <c r="L49" i="7"/>
  <c r="L51" i="7"/>
  <c r="J42" i="7"/>
  <c r="L42" i="7"/>
  <c r="L50" i="7"/>
  <c r="L43" i="7"/>
  <c r="L17" i="7"/>
  <c r="L34" i="7"/>
  <c r="L55" i="7"/>
  <c r="L20" i="7"/>
  <c r="L33" i="7"/>
  <c r="L53" i="7"/>
  <c r="L29" i="7"/>
  <c r="L47" i="7"/>
  <c r="L58" i="7"/>
  <c r="L48" i="7"/>
  <c r="L19" i="7"/>
  <c r="L57" i="7"/>
  <c r="L46" i="7"/>
  <c r="L54" i="7"/>
  <c r="L27" i="7"/>
  <c r="L45" i="7"/>
  <c r="L24" i="7"/>
  <c r="L52" i="7"/>
  <c r="L32" i="7"/>
  <c r="L60" i="7"/>
  <c r="L28" i="7"/>
  <c r="L18" i="7"/>
  <c r="L61" i="7"/>
  <c r="L59" i="7"/>
  <c r="L25" i="7"/>
  <c r="L56" i="7"/>
  <c r="L26" i="7"/>
  <c r="L31" i="7"/>
  <c r="P35" i="5"/>
  <c r="O35" i="5" s="1"/>
  <c r="P34" i="5" l="1"/>
  <c r="O34" i="5" s="1"/>
  <c r="P36" i="5"/>
  <c r="O36" i="5" s="1"/>
  <c r="P38" i="5"/>
  <c r="O38" i="5" s="1"/>
  <c r="P37" i="5"/>
  <c r="O37" i="5" s="1"/>
  <c r="J63" i="7"/>
  <c r="L63" i="7"/>
  <c r="O29" i="5"/>
  <c r="O48" i="5"/>
  <c r="O60" i="5" l="1"/>
  <c r="O39" i="5"/>
  <c r="I39" i="1" l="1"/>
  <c r="I37" i="1"/>
  <c r="I36" i="1"/>
  <c r="I35" i="1"/>
  <c r="I34" i="1"/>
  <c r="J34" i="1" s="1"/>
  <c r="I16" i="1"/>
  <c r="I15" i="1"/>
  <c r="I14" i="1"/>
  <c r="I13" i="1"/>
  <c r="J13" i="1" s="1"/>
  <c r="J39" i="1"/>
  <c r="J14" i="1" l="1"/>
  <c r="J37" i="1"/>
  <c r="J36" i="1"/>
  <c r="J16" i="1"/>
  <c r="J35" i="1"/>
  <c r="J15" i="1"/>
  <c r="J40" i="1" l="1"/>
  <c r="J67" i="1" s="1"/>
  <c r="H63" i="1"/>
  <c r="J63" i="1" s="1"/>
  <c r="H67" i="1" l="1"/>
  <c r="K69" i="1" s="1"/>
  <c r="G14" i="7" l="1"/>
  <c r="L14" i="7" l="1"/>
  <c r="L35" i="7" s="1"/>
  <c r="G7" i="7" s="1"/>
  <c r="E2" i="11" s="1"/>
  <c r="E3" i="11" s="1"/>
  <c r="J14" i="7"/>
  <c r="J35" i="7" s="1"/>
  <c r="G6" i="7" s="1"/>
  <c r="D2" i="11" s="1"/>
  <c r="I2" i="11" l="1"/>
  <c r="M2" i="11" s="1"/>
  <c r="D3" i="11"/>
  <c r="D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Modris</author>
  </authors>
  <commentList>
    <comment ref="C10" authorId="0" shapeId="0" xr:uid="{00000000-0006-0000-0300-000001000000}">
      <text>
        <r>
          <rPr>
            <b/>
            <sz val="9"/>
            <color indexed="81"/>
            <rFont val="Tahoma"/>
            <family val="2"/>
            <charset val="186"/>
          </rPr>
          <t>Modris:</t>
        </r>
        <r>
          <rPr>
            <sz val="9"/>
            <color indexed="81"/>
            <rFont val="Tahoma"/>
            <family val="2"/>
            <charset val="186"/>
          </rPr>
          <t xml:space="preserve">
Vērtībām jāatbilst MKN 222 1.pielikuma "Pārskats par ekonomiski pamatotiem ēkas norobežojošo konstrukciju un inženiersistēmu energoefektivitāti uzlabojošiem pasākumiem, kuru īstenošanas izmaksas ir rentablas paredzamajā (plānotajā) kalpošanas laikā" 2.5.punktā norādītajām esošās situācijas vērtībām .</t>
        </r>
      </text>
    </comment>
    <comment ref="C38" authorId="0" shapeId="0" xr:uid="{00000000-0006-0000-0300-000002000000}">
      <text>
        <r>
          <rPr>
            <b/>
            <sz val="9"/>
            <color indexed="81"/>
            <rFont val="Tahoma"/>
            <family val="2"/>
            <charset val="186"/>
          </rPr>
          <t>Modris:</t>
        </r>
        <r>
          <rPr>
            <sz val="9"/>
            <color indexed="81"/>
            <rFont val="Tahoma"/>
            <family val="2"/>
            <charset val="186"/>
          </rPr>
          <t xml:space="preserve">
Vērtībām jāatbilst MKN 222 1.pielikuma "Pārskats par ekonomiski pamatotiem ēkas norobežojošo konstrukciju un inženiersistēmu energoefektivitāti uzlabojošiem pasākumiem, kuru īstenošanas izmaksas ir rentablas paredzamajā (plānotajā) kalpošanas laikā" 2.5.punktā norādītajām plānotās situācijas vērtībām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C1" authorId="0" shapeId="0" xr:uid="{00000000-0006-0000-0500-000001000000}">
      <text>
        <r>
          <rPr>
            <b/>
            <sz val="9"/>
            <color indexed="81"/>
            <rFont val="Tahoma"/>
            <family val="2"/>
            <charset val="186"/>
          </rPr>
          <t>Kristīne Šmite:</t>
        </r>
        <r>
          <rPr>
            <sz val="9"/>
            <color indexed="81"/>
            <rFont val="Tahoma"/>
            <family val="2"/>
            <charset val="186"/>
          </rPr>
          <t xml:space="preserve">
Projekta iesnieguma 2.pielikumā "Finansēšanas plāns" norādītais kopējais ERAF</t>
        </r>
      </text>
    </comment>
    <comment ref="D1" authorId="0" shapeId="0" xr:uid="{00000000-0006-0000-0500-000002000000}">
      <text>
        <r>
          <rPr>
            <b/>
            <sz val="9"/>
            <color indexed="81"/>
            <rFont val="Tahoma"/>
            <family val="2"/>
            <charset val="186"/>
          </rPr>
          <t>Kristīne Šmite:</t>
        </r>
        <r>
          <rPr>
            <sz val="9"/>
            <color indexed="81"/>
            <rFont val="Tahoma"/>
            <family val="2"/>
            <charset val="186"/>
          </rPr>
          <t xml:space="preserve">
Pārskatā par ekonomiski pamatotiem energoefektivitāti uzlabojošiem pasākumiem (vai Pārskats par ekonomiski pamatotiem ēkas norobežojošo konstrukciju un inženiersistēmu energoefektivitāti uzlabojošiem pasākumiem, kuru īstenošanas izmaksas ir rentablas paredzamajā (plānotajā) kalpošanas laikā) norādīto:
"Kopējās primārās enerģijas novērtējums" = (Aprēķinātie rādītāji - sasniedzamie rādītāji) * m2
Vai Modra tabula
sheet "Primārā_CO2" šūna F:G6</t>
        </r>
      </text>
    </comment>
  </commentList>
</comments>
</file>

<file path=xl/sharedStrings.xml><?xml version="1.0" encoding="utf-8"?>
<sst xmlns="http://schemas.openxmlformats.org/spreadsheetml/2006/main" count="543" uniqueCount="237">
  <si>
    <t>Meteoroloģiskā stacija:</t>
  </si>
  <si>
    <t>Āra vides vidējā temperatūra:</t>
  </si>
  <si>
    <t>°C</t>
  </si>
  <si>
    <t>Adrese:</t>
  </si>
  <si>
    <t>Iekštelpu vidējā temperatūra:</t>
  </si>
  <si>
    <t>Perioda ilgums</t>
  </si>
  <si>
    <t>dienas</t>
  </si>
  <si>
    <t>m²</t>
  </si>
  <si>
    <t>Laukums</t>
  </si>
  <si>
    <t>Temperatūras starpība</t>
  </si>
  <si>
    <t>Siltuma pārnese ar pārvadi</t>
  </si>
  <si>
    <t xml:space="preserve"> W/(m²K)</t>
  </si>
  <si>
    <t>K</t>
  </si>
  <si>
    <t>h</t>
  </si>
  <si>
    <t>kWh gadā</t>
  </si>
  <si>
    <t>Termiskie tilti</t>
  </si>
  <si>
    <t xml:space="preserve"> </t>
  </si>
  <si>
    <t>Gaisa apmaiņas kārta</t>
  </si>
  <si>
    <t>Siltuma atgūšana</t>
  </si>
  <si>
    <t>Novietojums</t>
  </si>
  <si>
    <t>Samazinājuma faktors</t>
  </si>
  <si>
    <t>Ziemeļi</t>
  </si>
  <si>
    <t>Austrumi</t>
  </si>
  <si>
    <t>Dienvidi</t>
  </si>
  <si>
    <t>Rietumi</t>
  </si>
  <si>
    <t>Horizontāli</t>
  </si>
  <si>
    <t>Necaurspīdīgās norobežojošās konstrukcijas</t>
  </si>
  <si>
    <t>Apkures perioda ilgums</t>
  </si>
  <si>
    <t>h gadā</t>
  </si>
  <si>
    <t xml:space="preserve">atbilst ?  </t>
  </si>
  <si>
    <t>References platība:</t>
  </si>
  <si>
    <t>Ēkas necaurspīdīgo konstrukciju vidējā siltumietilpība:</t>
  </si>
  <si>
    <t>Ēkas energoefektivitātes minimālais pieļaujamais līmenis apkurei ≤</t>
  </si>
  <si>
    <t>*Atbilstoši Ministru kabineta 2021.gada 8. aprīļa noteikumiem Nr.222 "Ēku energoefektivitātes aprēķina metodes un ēku energosertifikācijas noteikumi"</t>
  </si>
  <si>
    <t>Siena</t>
  </si>
  <si>
    <t>Grīda</t>
  </si>
  <si>
    <t>Kadastra apzīmējums</t>
  </si>
  <si>
    <t>Enerģijas patēriņa 
pakalpojums</t>
  </si>
  <si>
    <t>Piegādātā 
enerģija</t>
  </si>
  <si>
    <t>Apkure</t>
  </si>
  <si>
    <t>Elektroenerģija</t>
  </si>
  <si>
    <t>Sadzīves karstā ūdens 
sagatavošana</t>
  </si>
  <si>
    <t>Mehāniskā ventilācija</t>
  </si>
  <si>
    <t>Apgaismojums</t>
  </si>
  <si>
    <t>Dzesēšana</t>
  </si>
  <si>
    <t>Vides enerģija</t>
  </si>
  <si>
    <t>Energoresurss</t>
  </si>
  <si>
    <t>t /MWh</t>
  </si>
  <si>
    <t>Esošā situācija kopā:</t>
  </si>
  <si>
    <t>Siltumenerģija no siltuma piegādātāja, MWh</t>
  </si>
  <si>
    <t>Gads</t>
  </si>
  <si>
    <t>janv</t>
  </si>
  <si>
    <t>febr</t>
  </si>
  <si>
    <t>marts</t>
  </si>
  <si>
    <t>apr</t>
  </si>
  <si>
    <t>maijs</t>
  </si>
  <si>
    <t>jūn</t>
  </si>
  <si>
    <t>jūl</t>
  </si>
  <si>
    <t>aug</t>
  </si>
  <si>
    <t>sept</t>
  </si>
  <si>
    <t>okt</t>
  </si>
  <si>
    <t>nov</t>
  </si>
  <si>
    <t>dec</t>
  </si>
  <si>
    <t>Kopā</t>
  </si>
  <si>
    <t>Vidēji:</t>
  </si>
  <si>
    <t>Kurināmais uzskaitītajās mērvienībās</t>
  </si>
  <si>
    <t>Kurināmā veids,</t>
  </si>
  <si>
    <t>Apkures katla vidējais lietderības koeficients, kas noteikts pēc kurināmā zemākās siltumspējas</t>
  </si>
  <si>
    <t>Pārvades siltuma zudumi</t>
  </si>
  <si>
    <t>(%, ja apkures katls atrodas ārpus ēkas kondicionētās zonas robežas)</t>
  </si>
  <si>
    <t>Patēriņš uzskaitītajās mērvienībās</t>
  </si>
  <si>
    <t>Elektroenerģija, MWh</t>
  </si>
  <si>
    <t>Citi atsevišķi uzskaitītie dati</t>
  </si>
  <si>
    <t>(nosaukums un mērvienība)</t>
  </si>
  <si>
    <t>1.</t>
  </si>
  <si>
    <t>2.1.</t>
  </si>
  <si>
    <t>2.2.</t>
  </si>
  <si>
    <t>3.</t>
  </si>
  <si>
    <t>4.</t>
  </si>
  <si>
    <t>Aizpilda, ja ir atsevišķa uzskaite 1.–3. punktā minētajām sistēmām</t>
  </si>
  <si>
    <t>Primārās enerģijas un siltumnīcefekta (ogļskābo) gāzu emisiju novērtējums</t>
  </si>
  <si>
    <t>Esošā situācija</t>
  </si>
  <si>
    <t>References platība</t>
  </si>
  <si>
    <t>Īpatnējais enerģijas patēriņš (energoresursi)</t>
  </si>
  <si>
    <t>Īpatnējais enerģijas patēriņš (pakalpojumi)</t>
  </si>
  <si>
    <t>Saules termālā</t>
  </si>
  <si>
    <t>Saules PV</t>
  </si>
  <si>
    <t>kW</t>
  </si>
  <si>
    <t>Primārās enerģijas gada patēriņa samazinājums, kWh gadā</t>
  </si>
  <si>
    <t>m3</t>
  </si>
  <si>
    <t>Konversijas koeficients no</t>
  </si>
  <si>
    <t>uz</t>
  </si>
  <si>
    <t>Kurināmais, pārrēķināts uz MWh (bez pārvades siltuma zudumiem)</t>
  </si>
  <si>
    <t>Centralizētā siltumapgāde*</t>
  </si>
  <si>
    <t>Energonesējs</t>
  </si>
  <si>
    <t>Nr.p.k.</t>
  </si>
  <si>
    <t>Siltumenerģija no centralizētās siltumapgādes sistēmas, no konkrēta piegādātāja</t>
  </si>
  <si>
    <t>Sezonālais lietderības koeficients</t>
  </si>
  <si>
    <t xml:space="preserve">NB! </t>
  </si>
  <si>
    <t>Dokumenta 6.lapu aizpilda projekta iesniedzējs</t>
  </si>
  <si>
    <t>Projekta numurs</t>
  </si>
  <si>
    <t>Iesniedzējs</t>
  </si>
  <si>
    <t>ERAF
( F )</t>
  </si>
  <si>
    <t>Plānotais ikgadējais primārās enerģijas  samazinājums ēkās (kWh/gadā)
( E )</t>
  </si>
  <si>
    <t>Plānotais ikgadējais siltumnīcefekta gāzu emisiju  samazinājums  (CO2 ekvivalenta tonnas / gadā)
( G )</t>
  </si>
  <si>
    <t>Atjaunojamo energoresursu rādītājs ( R )
Rsilt + Rsol</t>
  </si>
  <si>
    <r>
      <t>Rsilt=1,</t>
    </r>
    <r>
      <rPr>
        <sz val="10"/>
        <color theme="1"/>
        <rFont val="Times New Roman"/>
        <family val="1"/>
        <charset val="186"/>
      </rPr>
      <t xml:space="preserve"> ja projektā plānota pāreja no fosilajiem energoresursiem uz AER siltumenerģijas nodrošināšanai, ieskaitot tehnoloģijas, kas patērē elektroenerģiju siltumapgādes nodrošināšanai;</t>
    </r>
    <r>
      <rPr>
        <b/>
        <sz val="10"/>
        <color theme="1"/>
        <rFont val="Times New Roman"/>
        <family val="1"/>
        <charset val="186"/>
      </rPr>
      <t xml:space="preserve">
Rsilt=0,</t>
    </r>
    <r>
      <rPr>
        <sz val="10"/>
        <color theme="1"/>
        <rFont val="Times New Roman"/>
        <family val="1"/>
        <charset val="186"/>
      </rPr>
      <t xml:space="preserve"> ja projektā nav plānota fosilo energoresursu aizstāšana ar AER.</t>
    </r>
  </si>
  <si>
    <r>
      <t>Rsol=1,</t>
    </r>
    <r>
      <rPr>
        <sz val="10"/>
        <color theme="1"/>
        <rFont val="Times New Roman"/>
        <family val="1"/>
        <charset val="186"/>
      </rPr>
      <t xml:space="preserve"> ja projektā plānota no atjaunojamiem energoresursiem ražotās elektroenerģijas vai siltumenerģijas papildjauda ≥20 kW;</t>
    </r>
    <r>
      <rPr>
        <b/>
        <sz val="10"/>
        <color theme="1"/>
        <rFont val="Times New Roman"/>
        <family val="1"/>
        <charset val="186"/>
      </rPr>
      <t xml:space="preserve">
Rsol=0, </t>
    </r>
    <r>
      <rPr>
        <sz val="10"/>
        <color theme="1"/>
        <rFont val="Times New Roman"/>
        <family val="1"/>
        <charset val="186"/>
      </rPr>
      <t>ja AER ražotā papildjauda ir mazāka par 20kW.</t>
    </r>
  </si>
  <si>
    <r>
      <t>Projekta efektivitāte ( K</t>
    </r>
    <r>
      <rPr>
        <b/>
        <vertAlign val="subscript"/>
        <sz val="12"/>
        <color theme="1"/>
        <rFont val="Times New Roman"/>
        <family val="1"/>
        <charset val="186"/>
      </rPr>
      <t>1</t>
    </r>
    <r>
      <rPr>
        <b/>
        <sz val="12"/>
        <color theme="1"/>
        <rFont val="Times New Roman"/>
        <family val="1"/>
        <charset val="186"/>
      </rPr>
      <t xml:space="preserve"> )
4/((F⁄E))+(15848)/((F⁄G))+R</t>
    </r>
  </si>
  <si>
    <r>
      <t>Projekta gatavība
(K</t>
    </r>
    <r>
      <rPr>
        <b/>
        <vertAlign val="subscript"/>
        <sz val="12"/>
        <color theme="1"/>
        <rFont val="Times New Roman"/>
        <family val="1"/>
        <charset val="186"/>
      </rPr>
      <t>2</t>
    </r>
    <r>
      <rPr>
        <b/>
        <sz val="12"/>
        <color theme="1"/>
        <rFont val="Times New Roman"/>
        <family val="1"/>
        <charset val="186"/>
      </rPr>
      <t xml:space="preserve">) 0 vai 0,5
</t>
    </r>
    <r>
      <rPr>
        <sz val="8"/>
        <color theme="1"/>
        <rFont val="Times New Roman"/>
        <family val="1"/>
        <charset val="186"/>
      </rPr>
      <t>ja visām projekta ietvaros plānotajām būvniecības darbībām ir veikta būvvaldes atzīme par projektēšanas nosacījumu izpildi un par visām būvniecības darbībām ir izsludināta iepirkuma procedūra</t>
    </r>
  </si>
  <si>
    <r>
      <t>Projekta ietekme uz horizontālo principu "Vienlīdzīgas iespējas" 
(K</t>
    </r>
    <r>
      <rPr>
        <b/>
        <vertAlign val="subscript"/>
        <sz val="12"/>
        <color theme="1"/>
        <rFont val="Times New Roman"/>
        <family val="1"/>
        <charset val="186"/>
      </rPr>
      <t>3</t>
    </r>
    <r>
      <rPr>
        <b/>
        <sz val="12"/>
        <color theme="1"/>
        <rFont val="Times New Roman"/>
        <family val="1"/>
        <charset val="186"/>
      </rPr>
      <t xml:space="preserve">) 0 vai 0,2
</t>
    </r>
    <r>
      <rPr>
        <sz val="8"/>
        <color theme="1"/>
        <rFont val="Times New Roman"/>
        <family val="1"/>
        <charset val="186"/>
      </rPr>
      <t>ja projektā ir iekļautas specifiskas darbības vienlīdzīgu iespēju un vides un informācijas piekļūstamības nodrošināšanai papildu būvnormatīvos noteiktajam</t>
    </r>
  </si>
  <si>
    <r>
      <t>Projekta ietekme uz horizontālo principu "Ilgtspējīga attīstība" 
(K</t>
    </r>
    <r>
      <rPr>
        <b/>
        <vertAlign val="subscript"/>
        <sz val="12"/>
        <color theme="1"/>
        <rFont val="Times New Roman"/>
        <family val="1"/>
        <charset val="186"/>
      </rPr>
      <t>4</t>
    </r>
    <r>
      <rPr>
        <b/>
        <sz val="12"/>
        <color theme="1"/>
        <rFont val="Times New Roman"/>
        <family val="1"/>
        <charset val="186"/>
      </rPr>
      <t xml:space="preserve">) 0 vai 0,2
</t>
    </r>
    <r>
      <rPr>
        <sz val="8"/>
        <color theme="1"/>
        <rFont val="Times New Roman"/>
        <family val="1"/>
        <charset val="186"/>
      </rPr>
      <t>ja vismaz vienā no projekta ietvaros īstenojamiem publiskajiem iepirkumiem plānots izmantot vai ir izmantoti zaļā publiskā iepirkuma principi</t>
    </r>
  </si>
  <si>
    <r>
      <t>Kopējais koeficients (K</t>
    </r>
    <r>
      <rPr>
        <b/>
        <vertAlign val="subscript"/>
        <sz val="12"/>
        <color theme="1"/>
        <rFont val="Times New Roman"/>
        <family val="1"/>
        <charset val="186"/>
      </rPr>
      <t>k</t>
    </r>
    <r>
      <rPr>
        <b/>
        <sz val="12"/>
        <color theme="1"/>
        <rFont val="Times New Roman"/>
        <family val="1"/>
        <charset val="186"/>
      </rPr>
      <t>) = K</t>
    </r>
    <r>
      <rPr>
        <b/>
        <vertAlign val="subscript"/>
        <sz val="12"/>
        <color theme="1"/>
        <rFont val="Times New Roman"/>
        <family val="1"/>
        <charset val="186"/>
      </rPr>
      <t>1</t>
    </r>
    <r>
      <rPr>
        <b/>
        <sz val="12"/>
        <color theme="1"/>
        <rFont val="Times New Roman"/>
        <family val="1"/>
        <charset val="186"/>
      </rPr>
      <t xml:space="preserve"> + K</t>
    </r>
    <r>
      <rPr>
        <b/>
        <vertAlign val="subscript"/>
        <sz val="12"/>
        <color theme="1"/>
        <rFont val="Times New Roman"/>
        <family val="1"/>
        <charset val="186"/>
      </rPr>
      <t>2</t>
    </r>
    <r>
      <rPr>
        <b/>
        <sz val="12"/>
        <color theme="1"/>
        <rFont val="Times New Roman"/>
        <family val="1"/>
        <charset val="186"/>
      </rPr>
      <t xml:space="preserve"> + K</t>
    </r>
    <r>
      <rPr>
        <b/>
        <vertAlign val="subscript"/>
        <sz val="12"/>
        <color theme="1"/>
        <rFont val="Times New Roman"/>
        <family val="1"/>
        <charset val="186"/>
      </rPr>
      <t>3</t>
    </r>
    <r>
      <rPr>
        <b/>
        <sz val="12"/>
        <color theme="1"/>
        <rFont val="Times New Roman"/>
        <family val="1"/>
        <charset val="186"/>
      </rPr>
      <t xml:space="preserve"> + K</t>
    </r>
    <r>
      <rPr>
        <b/>
        <vertAlign val="subscript"/>
        <sz val="12"/>
        <color theme="1"/>
        <rFont val="Times New Roman"/>
        <family val="1"/>
        <charset val="186"/>
      </rPr>
      <t>4</t>
    </r>
  </si>
  <si>
    <t>13.1.3.1/A/21/000</t>
  </si>
  <si>
    <t>Novada pašvaldība</t>
  </si>
  <si>
    <t>1.1. ar atjaunojamiem energoresursiem</t>
  </si>
  <si>
    <t>1.2. ar neatjaunojamiem energoresursiem</t>
  </si>
  <si>
    <t>2.1. ar atjaunojamiem energoresursiem</t>
  </si>
  <si>
    <t>2.2. ar neatjaunojamiem energoresursiem</t>
  </si>
  <si>
    <t>Energoresursu patēriņa uzskaite*</t>
  </si>
  <si>
    <t>Cita informācija:</t>
  </si>
  <si>
    <t>eksperts norāda, kā ir iegūtas vērtības, – vai norādītas izmērītās vai aprēķinātās vērtības un sniedz skaidrojumu.</t>
  </si>
  <si>
    <t>kg</t>
  </si>
  <si>
    <t>Dīzeļdegviela</t>
  </si>
  <si>
    <t>kWh/kg</t>
  </si>
  <si>
    <t>Mazuts</t>
  </si>
  <si>
    <t>Sašķidrinātā naftas gāze</t>
  </si>
  <si>
    <t>Naftas kokss</t>
  </si>
  <si>
    <t>LVS EN ISO 52000-1, NA13b.tabula</t>
  </si>
  <si>
    <t>Kurināmais</t>
  </si>
  <si>
    <t>zemākā siltumspēja</t>
  </si>
  <si>
    <t>Ogles</t>
  </si>
  <si>
    <t>Kūdra</t>
  </si>
  <si>
    <t>Dabasgāze</t>
  </si>
  <si>
    <t>kWh/m3</t>
  </si>
  <si>
    <t>Malka</t>
  </si>
  <si>
    <t>Koksnes atlikumi</t>
  </si>
  <si>
    <t>kWh/ber.m3</t>
  </si>
  <si>
    <t>kWh/cieš.m3</t>
  </si>
  <si>
    <t>Kurināma šķelda</t>
  </si>
  <si>
    <t>Koksnes briketes</t>
  </si>
  <si>
    <t>Biodīzeļdegviela</t>
  </si>
  <si>
    <t>Koksnes granulas</t>
  </si>
  <si>
    <t>Bioetalons</t>
  </si>
  <si>
    <t>cieš.m3</t>
  </si>
  <si>
    <t>ber.m3</t>
  </si>
  <si>
    <t>, kurināmā zemākā siltumspēja*</t>
  </si>
  <si>
    <t>Piezīme. * LVS EN ISO 52000-1, NA13b.tabula</t>
  </si>
  <si>
    <r>
      <t>J/(m</t>
    </r>
    <r>
      <rPr>
        <vertAlign val="superscript"/>
        <sz val="8"/>
        <rFont val="Times New Roman"/>
        <family val="1"/>
        <charset val="186"/>
      </rPr>
      <t>2</t>
    </r>
    <r>
      <rPr>
        <sz val="8"/>
        <rFont val="Times New Roman"/>
        <family val="1"/>
        <charset val="186"/>
      </rPr>
      <t>K)</t>
    </r>
  </si>
  <si>
    <r>
      <t>kWh/m</t>
    </r>
    <r>
      <rPr>
        <vertAlign val="superscript"/>
        <sz val="8"/>
        <rFont val="Times New Roman"/>
        <family val="1"/>
        <charset val="186"/>
      </rPr>
      <t>2</t>
    </r>
    <r>
      <rPr>
        <sz val="8"/>
        <rFont val="Times New Roman"/>
        <family val="1"/>
        <charset val="186"/>
      </rPr>
      <t xml:space="preserve"> gadā</t>
    </r>
  </si>
  <si>
    <r>
      <t xml:space="preserve">*Energoresursus norāda </t>
    </r>
    <r>
      <rPr>
        <b/>
        <sz val="12"/>
        <color theme="1"/>
        <rFont val="Times New Roman"/>
        <family val="1"/>
        <charset val="186"/>
      </rPr>
      <t>vismaz par pēdējiem trīs kalendārajiem gadiem</t>
    </r>
    <r>
      <rPr>
        <sz val="12"/>
        <color theme="1"/>
        <rFont val="Times New Roman"/>
        <family val="1"/>
        <charset val="186"/>
      </rPr>
      <t>.</t>
    </r>
  </si>
  <si>
    <t>Norobežojošā konstrukcija</t>
  </si>
  <si>
    <t>Kopējā siltuma pārnese ar pārvadi apkurei:</t>
  </si>
  <si>
    <t>Novērtējuma periods:</t>
  </si>
  <si>
    <t>Grīda / siena perimetrs</t>
  </si>
  <si>
    <t>Jumts / siena perimetrs</t>
  </si>
  <si>
    <t>Ārējie stūri</t>
  </si>
  <si>
    <t>Iekšējie stūri</t>
  </si>
  <si>
    <t>Logu / durvju perimetrs</t>
  </si>
  <si>
    <t>Ventilācijas sistēma</t>
  </si>
  <si>
    <r>
      <t>m</t>
    </r>
    <r>
      <rPr>
        <vertAlign val="superscript"/>
        <sz val="8"/>
        <rFont val="Times New Roman"/>
        <family val="1"/>
        <charset val="186"/>
      </rPr>
      <t>3</t>
    </r>
  </si>
  <si>
    <t>References tilpums:</t>
  </si>
  <si>
    <t>Aprēķina tilpums</t>
  </si>
  <si>
    <t>%</t>
  </si>
  <si>
    <t>Kopējā siltuma pārnese ar ventilāciju apkurei:</t>
  </si>
  <si>
    <t>Siltuma pārnese ar ventilāciju</t>
  </si>
  <si>
    <t>1. Siltuma pārnese ar pārvadi</t>
  </si>
  <si>
    <t>2. Siltuma pārnese ar ventilāciju:</t>
  </si>
  <si>
    <t>Vidējā siltumcaurlaidība</t>
  </si>
  <si>
    <t>Caurspīdīgo konstrukciju laukums</t>
  </si>
  <si>
    <r>
      <t>m</t>
    </r>
    <r>
      <rPr>
        <vertAlign val="superscript"/>
        <sz val="8"/>
        <color theme="1"/>
        <rFont val="Times New Roman"/>
        <family val="1"/>
        <charset val="186"/>
      </rPr>
      <t>2</t>
    </r>
  </si>
  <si>
    <t>Jumts / pārsegums</t>
  </si>
  <si>
    <t>Tips Nr.1</t>
  </si>
  <si>
    <t>Tips Nr.2</t>
  </si>
  <si>
    <t>Tips Nr.3</t>
  </si>
  <si>
    <t>Tips Nr.4</t>
  </si>
  <si>
    <t>Durvis / vārti</t>
  </si>
  <si>
    <t>Citi</t>
  </si>
  <si>
    <t>Stiklotās konstrukcijas
(Logi / vitrīnas / durvis / vārti)</t>
  </si>
  <si>
    <r>
      <rPr>
        <sz val="9"/>
        <rFont val="Times New Roman"/>
        <family val="1"/>
        <charset val="186"/>
      </rPr>
      <t xml:space="preserve">Garums, </t>
    </r>
    <r>
      <rPr>
        <sz val="8"/>
        <rFont val="Times New Roman"/>
        <family val="1"/>
        <charset val="186"/>
      </rPr>
      <t>m</t>
    </r>
  </si>
  <si>
    <t>W/(mK)</t>
  </si>
  <si>
    <t>Saules siltuma ieguvumi</t>
  </si>
  <si>
    <t>3. Saules siltuma ieguvumi caur caurspīdīgām un necaurspīdīgām norobežojošajām konstrukcijām:</t>
  </si>
  <si>
    <t>Kopējie saules siltuma ieguvumi apkurei:</t>
  </si>
  <si>
    <r>
      <t>W/m</t>
    </r>
    <r>
      <rPr>
        <vertAlign val="superscript"/>
        <sz val="8"/>
        <rFont val="Times New Roman"/>
        <family val="1"/>
        <charset val="186"/>
      </rPr>
      <t>2</t>
    </r>
  </si>
  <si>
    <t>Iekšējie siltuma ieguvumi</t>
  </si>
  <si>
    <t>Gada energoprasība apkurei:</t>
  </si>
  <si>
    <r>
      <rPr>
        <vertAlign val="superscript"/>
        <sz val="8"/>
        <rFont val="Times New Roman"/>
        <family val="1"/>
        <charset val="186"/>
      </rPr>
      <t>1</t>
    </r>
    <r>
      <rPr>
        <sz val="8"/>
        <rFont val="Times New Roman"/>
        <family val="1"/>
        <charset val="186"/>
      </rPr>
      <t>/h</t>
    </r>
  </si>
  <si>
    <t>Starojuma intensitāte periodā</t>
  </si>
  <si>
    <t>Stiklojuma vidējā g-vērtība</t>
  </si>
  <si>
    <t>4. Iekšējie siltuma ieguvumi:</t>
  </si>
  <si>
    <t>Īpatnējā iekšējo siltuma ieguvumu jauda</t>
  </si>
  <si>
    <r>
      <t>kWh/</t>
    </r>
    <r>
      <rPr>
        <b/>
        <vertAlign val="superscript"/>
        <sz val="8"/>
        <rFont val="Times New Roman"/>
        <family val="1"/>
        <charset val="186"/>
      </rPr>
      <t xml:space="preserve">2 </t>
    </r>
    <r>
      <rPr>
        <b/>
        <sz val="8"/>
        <rFont val="Times New Roman"/>
        <family val="1"/>
        <charset val="186"/>
      </rPr>
      <t>gadā</t>
    </r>
  </si>
  <si>
    <t>Pārbaude:</t>
  </si>
  <si>
    <r>
      <t>Siltumnīcefekta (ogļskābo) gāzu samazinājums, t CO</t>
    </r>
    <r>
      <rPr>
        <vertAlign val="subscript"/>
        <sz val="10"/>
        <color theme="1"/>
        <rFont val="Times New Roman"/>
        <family val="1"/>
        <charset val="186"/>
      </rPr>
      <t>2</t>
    </r>
    <r>
      <rPr>
        <sz val="10"/>
        <color theme="1"/>
        <rFont val="Times New Roman"/>
        <family val="1"/>
        <charset val="186"/>
      </rPr>
      <t xml:space="preserve"> ekviv. gadā</t>
    </r>
  </si>
  <si>
    <r>
      <t>Primārās enerģijas koeficients neatjaunojamo energoresursu daļai, f</t>
    </r>
    <r>
      <rPr>
        <vertAlign val="subscript"/>
        <sz val="8"/>
        <rFont val="Times New Roman"/>
        <family val="1"/>
        <charset val="186"/>
      </rPr>
      <t>Pnren</t>
    </r>
  </si>
  <si>
    <r>
      <t>Primārās enerģijas koeficients atjaunojamo energoresursu daļai, f</t>
    </r>
    <r>
      <rPr>
        <vertAlign val="subscript"/>
        <sz val="8"/>
        <rFont val="Times New Roman"/>
        <family val="1"/>
        <charset val="186"/>
      </rPr>
      <t>Pren</t>
    </r>
  </si>
  <si>
    <r>
      <t>Primārā kopējā  enerģija
 E</t>
    </r>
    <r>
      <rPr>
        <b/>
        <vertAlign val="subscript"/>
        <sz val="8"/>
        <rFont val="Times New Roman"/>
        <family val="1"/>
        <charset val="186"/>
      </rPr>
      <t>Ptot</t>
    </r>
  </si>
  <si>
    <r>
      <t>CO</t>
    </r>
    <r>
      <rPr>
        <vertAlign val="subscript"/>
        <sz val="8"/>
        <rFont val="Times New Roman"/>
        <family val="1"/>
        <charset val="186"/>
      </rPr>
      <t>2</t>
    </r>
    <r>
      <rPr>
        <sz val="8"/>
        <rFont val="Times New Roman"/>
        <family val="1"/>
        <charset val="186"/>
      </rPr>
      <t xml:space="preserve"> emisiju faktors</t>
    </r>
  </si>
  <si>
    <r>
      <t>CO</t>
    </r>
    <r>
      <rPr>
        <b/>
        <vertAlign val="subscript"/>
        <sz val="8"/>
        <rFont val="Times New Roman"/>
        <family val="1"/>
        <charset val="186"/>
      </rPr>
      <t>2</t>
    </r>
    <r>
      <rPr>
        <b/>
        <sz val="8"/>
        <rFont val="Times New Roman"/>
        <family val="1"/>
        <charset val="186"/>
      </rPr>
      <t xml:space="preserve"> emisiju novērtējums</t>
    </r>
  </si>
  <si>
    <r>
      <t>kWh/m</t>
    </r>
    <r>
      <rPr>
        <vertAlign val="superscript"/>
        <sz val="6"/>
        <rFont val="Times New Roman"/>
        <family val="1"/>
        <charset val="186"/>
      </rPr>
      <t>2</t>
    </r>
    <r>
      <rPr>
        <sz val="6"/>
        <rFont val="Times New Roman"/>
        <family val="1"/>
        <charset val="186"/>
      </rPr>
      <t xml:space="preserve"> gadā</t>
    </r>
  </si>
  <si>
    <r>
      <t>t CO</t>
    </r>
    <r>
      <rPr>
        <b/>
        <vertAlign val="subscript"/>
        <sz val="8"/>
        <rFont val="Times New Roman"/>
        <family val="1"/>
        <charset val="186"/>
      </rPr>
      <t>2</t>
    </r>
    <r>
      <rPr>
        <b/>
        <sz val="8"/>
        <rFont val="Times New Roman"/>
        <family val="1"/>
        <charset val="186"/>
      </rPr>
      <t xml:space="preserve"> gadā</t>
    </r>
  </si>
  <si>
    <t>Plānotā situācija</t>
  </si>
  <si>
    <t>2.</t>
  </si>
  <si>
    <t>vidēji MWh gadā</t>
  </si>
  <si>
    <r>
      <t>m</t>
    </r>
    <r>
      <rPr>
        <vertAlign val="superscript"/>
        <sz val="10"/>
        <color theme="1"/>
        <rFont val="Times New Roman"/>
        <family val="1"/>
        <charset val="186"/>
      </rPr>
      <t>2</t>
    </r>
  </si>
  <si>
    <t>šūnas, kuras jāaizpilda, ja nepieciešams</t>
  </si>
  <si>
    <t>Kopā:</t>
  </si>
  <si>
    <t>ne</t>
  </si>
  <si>
    <t>atj</t>
  </si>
  <si>
    <t>co2</t>
  </si>
  <si>
    <t>izvēlnes šūna</t>
  </si>
  <si>
    <t>1. Aprēķinātais primārās enerģijas faktors</t>
  </si>
  <si>
    <t>izvēlnes šūnas</t>
  </si>
  <si>
    <r>
      <t xml:space="preserve">Dokumenta 1.lapu - 5.lapu </t>
    </r>
    <r>
      <rPr>
        <b/>
        <u/>
        <sz val="11"/>
        <color rgb="FFFF0000"/>
        <rFont val="Times New Roman"/>
        <family val="1"/>
        <charset val="186"/>
      </rPr>
      <t>secīgi</t>
    </r>
    <r>
      <rPr>
        <sz val="11"/>
        <color rgb="FFFF0000"/>
        <rFont val="Times New Roman"/>
        <family val="1"/>
        <charset val="186"/>
      </rPr>
      <t xml:space="preserve"> aizpilda neatkarīgs eksperts ēku energoefektivitātes jomā</t>
    </r>
  </si>
  <si>
    <t>Situācija pēc priekšlikumu īstenošanas kopā:</t>
  </si>
  <si>
    <t>* Atbilstoši MK noteikumu Nr. 222, 6.pielikuma 15.punktam "Siltumenerģija no centralizētās siltumapgādes sistēmas, no konkrēta piegādātāja", kur primārās kopējās enerģijas novērtējumā izmanto konkrētā piegādātāja kurināmā patēriņa primārās enerģijas faktorus, CO2 emisiju novērtējumā izmanto konkrētā piegādātāja sniegto informāciju (MK noteikumu Nr.42 "Siltumnīcefekta gāzu emisiju aprēķina metodika" 12.1.apakšpunkts). Detalizēts novērtējums jāveic lapā "5.lapa_Centralizētā"</t>
  </si>
  <si>
    <t>atjaunojamos energoresursus izmantojošu enerģiju ražojošu iekārtu papildjauda :</t>
  </si>
  <si>
    <t>ar atjaunojamos energoresursus izmantojošu enerģiju ražojošu iekārtu papildjaudu saražotā enerģija :</t>
  </si>
  <si>
    <t>https://likumi.lv/ta/id/296651-siltumnicefekta-gazu-emisiju-aprekina-metodika</t>
  </si>
  <si>
    <t>* izmantotie faktori atbilstoši Ministru kabineta 2018. gada 8. aprīļa noteikumiem Nr.222 "Ēku energoefektivitātes aprēķina metodes un ēku energosertifikācijas noteikumi" 6.pielikuma prasībām.</t>
  </si>
  <si>
    <t xml:space="preserve">Atbilst minimālajam sasniedzmajam kritērijam (F/E)?  </t>
  </si>
  <si>
    <r>
      <t>(norādāda mērvienību, piemēram., kg, m</t>
    </r>
    <r>
      <rPr>
        <vertAlign val="superscript"/>
        <sz val="10"/>
        <rFont val="Times New Roman"/>
        <family val="1"/>
        <charset val="186"/>
      </rPr>
      <t>3</t>
    </r>
    <r>
      <rPr>
        <sz val="10"/>
        <rFont val="Times New Roman"/>
        <family val="1"/>
        <charset val="186"/>
      </rPr>
      <t>, l)</t>
    </r>
  </si>
  <si>
    <t>5. Iekšējo siltuma ieguvumu izmantošanas koeficients</t>
  </si>
  <si>
    <r>
      <t>f</t>
    </r>
    <r>
      <rPr>
        <vertAlign val="subscript"/>
        <sz val="11"/>
        <rFont val="Times New Roman"/>
        <family val="1"/>
        <charset val="186"/>
      </rPr>
      <t>Pnren</t>
    </r>
  </si>
  <si>
    <r>
      <t>f</t>
    </r>
    <r>
      <rPr>
        <vertAlign val="subscript"/>
        <sz val="11"/>
        <rFont val="Times New Roman"/>
        <family val="1"/>
        <charset val="186"/>
      </rPr>
      <t>Pren</t>
    </r>
  </si>
  <si>
    <r>
      <t>f</t>
    </r>
    <r>
      <rPr>
        <vertAlign val="subscript"/>
        <sz val="11"/>
        <rFont val="Times New Roman"/>
        <family val="1"/>
        <charset val="186"/>
      </rPr>
      <t>Ptot</t>
    </r>
  </si>
  <si>
    <r>
      <t xml:space="preserve">saražotā siltumenerģija </t>
    </r>
    <r>
      <rPr>
        <b/>
        <sz val="11"/>
        <rFont val="Times New Roman"/>
        <family val="1"/>
        <charset val="186"/>
      </rPr>
      <t>koģenerācijas režīmā:</t>
    </r>
  </si>
  <si>
    <r>
      <t xml:space="preserve">saražotā siltumenerģija </t>
    </r>
    <r>
      <rPr>
        <b/>
        <sz val="11"/>
        <rFont val="Times New Roman"/>
        <family val="1"/>
        <charset val="186"/>
      </rPr>
      <t>bez koģenerācijas</t>
    </r>
    <r>
      <rPr>
        <sz val="11"/>
        <rFont val="Times New Roman"/>
        <family val="1"/>
        <charset val="186"/>
      </rPr>
      <t>:</t>
    </r>
  </si>
  <si>
    <r>
      <t>f</t>
    </r>
    <r>
      <rPr>
        <vertAlign val="subscript"/>
        <sz val="11"/>
        <rFont val="Times New Roman"/>
        <family val="1"/>
        <charset val="186"/>
      </rPr>
      <t>Pnren</t>
    </r>
    <r>
      <rPr>
        <sz val="10"/>
        <rFont val="Times New Roman"/>
        <family val="1"/>
        <charset val="186"/>
      </rPr>
      <t>, f</t>
    </r>
    <r>
      <rPr>
        <vertAlign val="subscript"/>
        <sz val="10"/>
        <rFont val="Times New Roman"/>
        <family val="1"/>
        <charset val="186"/>
      </rPr>
      <t>Pren</t>
    </r>
    <r>
      <rPr>
        <sz val="10"/>
        <rFont val="Times New Roman"/>
        <family val="1"/>
        <charset val="186"/>
      </rPr>
      <t xml:space="preserve">, </t>
    </r>
    <r>
      <rPr>
        <b/>
        <sz val="10"/>
        <rFont val="Times New Roman"/>
        <family val="1"/>
        <charset val="186"/>
      </rPr>
      <t>f</t>
    </r>
    <r>
      <rPr>
        <b/>
        <vertAlign val="subscript"/>
        <sz val="10"/>
        <rFont val="Times New Roman"/>
        <family val="1"/>
        <charset val="186"/>
      </rPr>
      <t>Ptot</t>
    </r>
    <r>
      <rPr>
        <i/>
        <sz val="10"/>
        <rFont val="Times New Roman"/>
        <family val="1"/>
        <charset val="186"/>
      </rPr>
      <t>–</t>
    </r>
    <r>
      <rPr>
        <sz val="10"/>
        <rFont val="Times New Roman"/>
        <family val="1"/>
        <charset val="186"/>
      </rPr>
      <t> centralizētās siltumapgādes primārās enerģijas faktori:</t>
    </r>
  </si>
  <si>
    <r>
      <t>CO</t>
    </r>
    <r>
      <rPr>
        <vertAlign val="subscript"/>
        <sz val="11"/>
        <rFont val="Times New Roman"/>
        <family val="1"/>
        <charset val="186"/>
      </rPr>
      <t xml:space="preserve">2 </t>
    </r>
    <r>
      <rPr>
        <sz val="11"/>
        <rFont val="Times New Roman"/>
        <family val="1"/>
        <charset val="186"/>
      </rPr>
      <t>faktora vērtība</t>
    </r>
  </si>
  <si>
    <r>
      <t xml:space="preserve">Ēkas gada energoprasība apkurei*
</t>
    </r>
    <r>
      <rPr>
        <b/>
        <i/>
        <sz val="12"/>
        <rFont val="Times New Roman"/>
        <family val="1"/>
        <charset val="186"/>
      </rPr>
      <t>(esošā situācija)</t>
    </r>
  </si>
  <si>
    <r>
      <t xml:space="preserve">Ēkas gada energoprasība apkurei*
</t>
    </r>
    <r>
      <rPr>
        <b/>
        <i/>
        <sz val="12"/>
        <rFont val="Times New Roman"/>
        <family val="1"/>
        <charset val="186"/>
      </rPr>
      <t>(plānotā situācija)</t>
    </r>
  </si>
  <si>
    <t>Pārbaudes aprēķins</t>
  </si>
  <si>
    <t>(norāda pārrēķina koeficientu, piemēram, no berama m3 uz cieš.m3. MK Nr.42 2.pielikuma 3.tabula.)</t>
  </si>
  <si>
    <r>
      <t>CO</t>
    </r>
    <r>
      <rPr>
        <vertAlign val="subscript"/>
        <sz val="11"/>
        <rFont val="Times New Roman"/>
        <family val="1"/>
        <charset val="186"/>
      </rPr>
      <t>2</t>
    </r>
    <r>
      <rPr>
        <sz val="11"/>
        <rFont val="Times New Roman"/>
        <family val="1"/>
        <charset val="186"/>
      </rPr>
      <t xml:space="preserve"> emisijas faktors siltumenerģijai, ko aprēķina centralizētās siltumapgādes sistēmas operators, lokālās siltumapgādes sistēmas operators vai individuālās siltumapgādes sistēmas lietotājs,
 t CO</t>
    </r>
    <r>
      <rPr>
        <vertAlign val="subscript"/>
        <sz val="11"/>
        <rFont val="Times New Roman"/>
        <family val="1"/>
        <charset val="186"/>
      </rPr>
      <t>2</t>
    </r>
    <r>
      <rPr>
        <sz val="11"/>
        <rFont val="Times New Roman"/>
        <family val="1"/>
        <charset val="186"/>
      </rPr>
      <t xml:space="preserve"> / MWh</t>
    </r>
  </si>
  <si>
    <r>
      <t>2. Aprēķinātais CO</t>
    </r>
    <r>
      <rPr>
        <b/>
        <vertAlign val="subscript"/>
        <sz val="11"/>
        <rFont val="Times New Roman"/>
        <family val="1"/>
        <charset val="186"/>
      </rPr>
      <t>2</t>
    </r>
    <r>
      <rPr>
        <b/>
        <sz val="11"/>
        <rFont val="Times New Roman"/>
        <family val="1"/>
        <charset val="186"/>
      </rPr>
      <t xml:space="preserve"> emisijas faktors*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</si>
</sst>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
    <numFmt numFmtId="167" formatCode="#,##0.000"/>
    <numFmt numFmtId="168" formatCode="#,##0.000000"/>
    <numFmt numFmtId="169" formatCode="0.0000"/>
    <numFmt numFmtId="170" formatCode="0.000000"/>
  </numFmts>
  <fonts count="68" x14ac:knownFonts="1">
    <font>
      <sz val="11"/>
      <color theme="1"/>
      <name val="Calibri"/>
      <family val="2"/>
      <charset val="186"/>
      <scheme val="minor"/>
    </font>
    <font>
      <sz val="11"/>
      <color theme="1"/>
      <name val="Calibri"/>
      <family val="2"/>
      <charset val="186"/>
      <scheme val="minor"/>
    </font>
    <font>
      <sz val="10"/>
      <name val="Arial"/>
      <family val="2"/>
    </font>
    <font>
      <sz val="10"/>
      <name val="Helv"/>
    </font>
    <font>
      <sz val="10"/>
      <name val="MS Sans Serif"/>
      <family val="2"/>
    </font>
    <font>
      <sz val="11"/>
      <color theme="1"/>
      <name val="Calibri"/>
      <family val="2"/>
      <scheme val="minor"/>
    </font>
    <font>
      <sz val="9"/>
      <color indexed="81"/>
      <name val="Tahoma"/>
      <family val="2"/>
      <charset val="186"/>
    </font>
    <font>
      <b/>
      <sz val="9"/>
      <color indexed="81"/>
      <name val="Tahoma"/>
      <family val="2"/>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vertAlign val="subscript"/>
      <sz val="12"/>
      <color theme="1"/>
      <name val="Times New Roman"/>
      <family val="1"/>
      <charset val="186"/>
    </font>
    <font>
      <sz val="8"/>
      <color theme="1"/>
      <name val="Times New Roman"/>
      <family val="1"/>
      <charset val="186"/>
    </font>
    <font>
      <sz val="12"/>
      <color theme="1"/>
      <name val="Times New Roman"/>
      <family val="1"/>
      <charset val="186"/>
    </font>
    <font>
      <sz val="11"/>
      <color theme="1"/>
      <name val="Times New Roman"/>
      <family val="1"/>
      <charset val="186"/>
    </font>
    <font>
      <sz val="24"/>
      <name val="Times New Roman"/>
      <family val="1"/>
      <charset val="186"/>
    </font>
    <font>
      <b/>
      <i/>
      <sz val="10"/>
      <name val="Times New Roman"/>
      <family val="1"/>
      <charset val="186"/>
    </font>
    <font>
      <sz val="10"/>
      <name val="Times New Roman"/>
      <family val="1"/>
      <charset val="186"/>
    </font>
    <font>
      <b/>
      <sz val="16"/>
      <name val="Times New Roman"/>
      <family val="1"/>
      <charset val="186"/>
    </font>
    <font>
      <b/>
      <sz val="10"/>
      <name val="Times New Roman"/>
      <family val="1"/>
      <charset val="186"/>
    </font>
    <font>
      <sz val="8"/>
      <name val="Times New Roman"/>
      <family val="1"/>
      <charset val="186"/>
    </font>
    <font>
      <sz val="9"/>
      <name val="Times New Roman"/>
      <family val="1"/>
      <charset val="186"/>
    </font>
    <font>
      <vertAlign val="superscript"/>
      <sz val="8"/>
      <name val="Times New Roman"/>
      <family val="1"/>
      <charset val="186"/>
    </font>
    <font>
      <b/>
      <sz val="12"/>
      <name val="Times New Roman"/>
      <family val="1"/>
      <charset val="186"/>
    </font>
    <font>
      <sz val="11"/>
      <name val="Times New Roman"/>
      <family val="1"/>
      <charset val="186"/>
    </font>
    <font>
      <sz val="8"/>
      <color indexed="8"/>
      <name val="Times New Roman"/>
      <family val="1"/>
      <charset val="186"/>
    </font>
    <font>
      <sz val="14"/>
      <name val="Times New Roman"/>
      <family val="1"/>
      <charset val="186"/>
    </font>
    <font>
      <sz val="12"/>
      <color indexed="8"/>
      <name val="Times New Roman"/>
      <family val="1"/>
      <charset val="186"/>
    </font>
    <font>
      <b/>
      <sz val="14"/>
      <name val="Times New Roman"/>
      <family val="1"/>
      <charset val="186"/>
    </font>
    <font>
      <sz val="10"/>
      <color indexed="8"/>
      <name val="Times New Roman"/>
      <family val="1"/>
      <charset val="186"/>
    </font>
    <font>
      <sz val="9"/>
      <color indexed="8"/>
      <name val="Times New Roman"/>
      <family val="1"/>
      <charset val="186"/>
    </font>
    <font>
      <b/>
      <sz val="8"/>
      <name val="Times New Roman"/>
      <family val="1"/>
      <charset val="186"/>
    </font>
    <font>
      <b/>
      <sz val="12"/>
      <color indexed="8"/>
      <name val="Times New Roman"/>
      <family val="1"/>
      <charset val="186"/>
    </font>
    <font>
      <b/>
      <sz val="10"/>
      <color indexed="61"/>
      <name val="Times New Roman"/>
      <family val="1"/>
      <charset val="186"/>
    </font>
    <font>
      <vertAlign val="superscript"/>
      <sz val="10"/>
      <name val="Times New Roman"/>
      <family val="1"/>
      <charset val="186"/>
    </font>
    <font>
      <sz val="12"/>
      <name val="Times New Roman"/>
      <family val="1"/>
      <charset val="186"/>
    </font>
    <font>
      <b/>
      <sz val="8"/>
      <color indexed="8"/>
      <name val="Times New Roman"/>
      <family val="1"/>
      <charset val="186"/>
    </font>
    <font>
      <b/>
      <sz val="20"/>
      <color rgb="FF000000"/>
      <name val="Times New Roman"/>
      <family val="1"/>
      <charset val="186"/>
    </font>
    <font>
      <b/>
      <sz val="10"/>
      <color rgb="FF000000"/>
      <name val="Times New Roman"/>
      <family val="1"/>
      <charset val="186"/>
    </font>
    <font>
      <b/>
      <sz val="11"/>
      <color theme="1"/>
      <name val="Times New Roman"/>
      <family val="1"/>
      <charset val="186"/>
    </font>
    <font>
      <sz val="9"/>
      <color theme="1"/>
      <name val="Times New Roman"/>
      <family val="1"/>
      <charset val="186"/>
    </font>
    <font>
      <b/>
      <sz val="11"/>
      <name val="Times New Roman"/>
      <family val="1"/>
      <charset val="186"/>
    </font>
    <font>
      <vertAlign val="superscript"/>
      <sz val="8"/>
      <color theme="1"/>
      <name val="Times New Roman"/>
      <family val="1"/>
      <charset val="186"/>
    </font>
    <font>
      <sz val="8"/>
      <name val="Calibri"/>
      <family val="2"/>
      <charset val="186"/>
      <scheme val="minor"/>
    </font>
    <font>
      <b/>
      <sz val="9"/>
      <name val="Times New Roman"/>
      <family val="1"/>
      <charset val="186"/>
    </font>
    <font>
      <b/>
      <vertAlign val="superscript"/>
      <sz val="8"/>
      <name val="Times New Roman"/>
      <family val="1"/>
      <charset val="186"/>
    </font>
    <font>
      <sz val="14"/>
      <color theme="1"/>
      <name val="Times New Roman"/>
      <family val="1"/>
      <charset val="186"/>
    </font>
    <font>
      <vertAlign val="subscript"/>
      <sz val="10"/>
      <color theme="1"/>
      <name val="Times New Roman"/>
      <family val="1"/>
      <charset val="186"/>
    </font>
    <font>
      <b/>
      <i/>
      <sz val="12"/>
      <color rgb="FF000000"/>
      <name val="Times New Roman"/>
      <family val="1"/>
      <charset val="186"/>
    </font>
    <font>
      <i/>
      <sz val="12"/>
      <color indexed="8"/>
      <name val="Times New Roman"/>
      <family val="1"/>
      <charset val="186"/>
    </font>
    <font>
      <vertAlign val="subscript"/>
      <sz val="8"/>
      <name val="Times New Roman"/>
      <family val="1"/>
      <charset val="186"/>
    </font>
    <font>
      <b/>
      <vertAlign val="subscript"/>
      <sz val="8"/>
      <name val="Times New Roman"/>
      <family val="1"/>
      <charset val="186"/>
    </font>
    <font>
      <sz val="6"/>
      <name val="Times New Roman"/>
      <family val="1"/>
      <charset val="186"/>
    </font>
    <font>
      <vertAlign val="superscript"/>
      <sz val="6"/>
      <name val="Times New Roman"/>
      <family val="1"/>
      <charset val="186"/>
    </font>
    <font>
      <sz val="11"/>
      <color theme="0"/>
      <name val="Times New Roman"/>
      <family val="1"/>
      <charset val="186"/>
    </font>
    <font>
      <vertAlign val="superscript"/>
      <sz val="10"/>
      <color theme="1"/>
      <name val="Times New Roman"/>
      <family val="1"/>
      <charset val="186"/>
    </font>
    <font>
      <sz val="11"/>
      <color rgb="FFFF0000"/>
      <name val="Times New Roman"/>
      <family val="1"/>
      <charset val="186"/>
    </font>
    <font>
      <b/>
      <sz val="16"/>
      <color theme="1"/>
      <name val="Times New Roman"/>
      <family val="1"/>
      <charset val="186"/>
    </font>
    <font>
      <b/>
      <sz val="18"/>
      <name val="Times New Roman"/>
      <family val="1"/>
      <charset val="186"/>
    </font>
    <font>
      <b/>
      <u/>
      <sz val="11"/>
      <color rgb="FFFF0000"/>
      <name val="Times New Roman"/>
      <family val="1"/>
      <charset val="186"/>
    </font>
    <font>
      <u/>
      <sz val="11"/>
      <color theme="10"/>
      <name val="Calibri"/>
      <family val="2"/>
      <charset val="186"/>
      <scheme val="minor"/>
    </font>
    <font>
      <sz val="12"/>
      <color rgb="FFFF0000"/>
      <name val="Times New Roman"/>
      <family val="1"/>
      <charset val="186"/>
    </font>
    <font>
      <vertAlign val="subscript"/>
      <sz val="11"/>
      <name val="Times New Roman"/>
      <family val="1"/>
      <charset val="186"/>
    </font>
    <font>
      <vertAlign val="subscript"/>
      <sz val="10"/>
      <name val="Times New Roman"/>
      <family val="1"/>
      <charset val="186"/>
    </font>
    <font>
      <b/>
      <vertAlign val="subscript"/>
      <sz val="10"/>
      <name val="Times New Roman"/>
      <family val="1"/>
      <charset val="186"/>
    </font>
    <font>
      <i/>
      <sz val="10"/>
      <name val="Times New Roman"/>
      <family val="1"/>
      <charset val="186"/>
    </font>
    <font>
      <b/>
      <i/>
      <sz val="12"/>
      <name val="Times New Roman"/>
      <family val="1"/>
      <charset val="186"/>
    </font>
    <font>
      <b/>
      <vertAlign val="subscript"/>
      <sz val="11"/>
      <name val="Times New Roman"/>
      <family val="1"/>
      <charset val="186"/>
    </font>
  </fonts>
  <fills count="8">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rgb="FFE1FFFF"/>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s>
  <borders count="24">
    <border>
      <left/>
      <right/>
      <top/>
      <bottom/>
      <diagonal/>
    </border>
    <border>
      <left/>
      <right/>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diagonalDown="1">
      <left/>
      <right style="thin">
        <color indexed="64"/>
      </right>
      <top style="double">
        <color indexed="64"/>
      </top>
      <bottom style="thin">
        <color auto="1"/>
      </bottom>
      <diagonal style="thin">
        <color indexed="64"/>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0" fontId="2" fillId="0" borderId="0"/>
    <xf numFmtId="0" fontId="5" fillId="0" borderId="0"/>
    <xf numFmtId="0" fontId="60" fillId="0" borderId="0" applyNumberFormat="0" applyFill="0" applyBorder="0" applyAlignment="0" applyProtection="0"/>
  </cellStyleXfs>
  <cellXfs count="449">
    <xf numFmtId="0" fontId="0" fillId="0" borderId="0" xfId="0"/>
    <xf numFmtId="0" fontId="8" fillId="0" borderId="21" xfId="0" applyFont="1" applyBorder="1" applyAlignment="1">
      <alignment vertical="center"/>
    </xf>
    <xf numFmtId="0" fontId="8" fillId="0" borderId="22" xfId="0" applyFont="1" applyBorder="1" applyAlignment="1">
      <alignment vertical="center" wrapText="1"/>
    </xf>
    <xf numFmtId="0" fontId="8" fillId="6" borderId="23" xfId="0" applyFont="1" applyFill="1" applyBorder="1" applyAlignment="1">
      <alignment vertical="center" wrapText="1"/>
    </xf>
    <xf numFmtId="0" fontId="8" fillId="0" borderId="0" xfId="0" applyFont="1" applyAlignment="1">
      <alignment vertical="center"/>
    </xf>
    <xf numFmtId="0" fontId="13" fillId="0" borderId="0" xfId="0" applyFont="1" applyAlignment="1">
      <alignment vertical="center"/>
    </xf>
    <xf numFmtId="4" fontId="13" fillId="0" borderId="0" xfId="0" applyNumberFormat="1"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4" fontId="13" fillId="0" borderId="0" xfId="0" applyNumberFormat="1" applyFont="1" applyAlignment="1">
      <alignment vertical="center"/>
    </xf>
    <xf numFmtId="4" fontId="13" fillId="0" borderId="0" xfId="0" applyNumberFormat="1" applyFont="1" applyAlignment="1">
      <alignment horizontal="left" vertical="center"/>
    </xf>
    <xf numFmtId="0" fontId="8" fillId="0" borderId="22" xfId="0" applyFont="1" applyBorder="1" applyAlignment="1">
      <alignment horizontal="center" vertical="center"/>
    </xf>
    <xf numFmtId="4" fontId="8" fillId="0" borderId="22" xfId="0" applyNumberFormat="1" applyFont="1" applyBorder="1" applyAlignment="1">
      <alignment horizontal="center" vertical="center" wrapText="1"/>
    </xf>
    <xf numFmtId="0" fontId="8" fillId="0" borderId="22" xfId="0" applyFont="1" applyBorder="1" applyAlignment="1">
      <alignment horizontal="center" vertical="center" wrapText="1"/>
    </xf>
    <xf numFmtId="4" fontId="8" fillId="6" borderId="22" xfId="0" applyNumberFormat="1" applyFont="1" applyFill="1" applyBorder="1" applyAlignment="1">
      <alignment horizontal="center" vertical="center" wrapText="1"/>
    </xf>
    <xf numFmtId="0" fontId="9" fillId="0" borderId="22" xfId="0" applyFont="1" applyBorder="1" applyAlignment="1">
      <alignment horizontal="center" vertical="center" wrapText="1"/>
    </xf>
    <xf numFmtId="0" fontId="8" fillId="6" borderId="22" xfId="0" applyFont="1" applyFill="1" applyBorder="1" applyAlignment="1">
      <alignment horizontal="center" vertical="center" wrapText="1"/>
    </xf>
    <xf numFmtId="0" fontId="14" fillId="0" borderId="0" xfId="0" applyFont="1"/>
    <xf numFmtId="0" fontId="15" fillId="0" borderId="0" xfId="0" applyFont="1"/>
    <xf numFmtId="0" fontId="17" fillId="0" borderId="0" xfId="2" applyFont="1" applyAlignment="1">
      <alignment horizontal="centerContinuous" vertical="top"/>
    </xf>
    <xf numFmtId="0" fontId="14" fillId="0" borderId="0" xfId="0" applyFont="1" applyAlignment="1">
      <alignment vertical="top"/>
    </xf>
    <xf numFmtId="0" fontId="17" fillId="0" borderId="0" xfId="2" applyFont="1" applyAlignment="1">
      <alignment horizontal="centerContinuous" vertical="center"/>
    </xf>
    <xf numFmtId="0" fontId="19" fillId="0" borderId="0" xfId="2" applyFont="1" applyAlignment="1">
      <alignment horizontal="centerContinuous" vertical="center"/>
    </xf>
    <xf numFmtId="0" fontId="17" fillId="0" borderId="0" xfId="2" applyFont="1" applyAlignment="1">
      <alignment horizontal="right" vertical="center"/>
    </xf>
    <xf numFmtId="165" fontId="17" fillId="4" borderId="5" xfId="3" applyNumberFormat="1" applyFont="1" applyFill="1" applyBorder="1" applyAlignment="1">
      <alignment horizontal="center" vertical="center"/>
    </xf>
    <xf numFmtId="0" fontId="20" fillId="3" borderId="0" xfId="2" applyFont="1" applyFill="1" applyAlignment="1">
      <alignment horizontal="left" vertical="center"/>
    </xf>
    <xf numFmtId="0" fontId="17" fillId="0" borderId="0" xfId="0" applyFont="1" applyAlignment="1">
      <alignment vertical="center"/>
    </xf>
    <xf numFmtId="0" fontId="17" fillId="0" borderId="0" xfId="2" applyFont="1" applyAlignment="1">
      <alignment horizontal="right"/>
    </xf>
    <xf numFmtId="0" fontId="20" fillId="0" borderId="0" xfId="2" applyFont="1" applyAlignment="1">
      <alignment vertical="center"/>
    </xf>
    <xf numFmtId="1" fontId="17" fillId="4" borderId="5" xfId="3" applyNumberFormat="1" applyFont="1" applyFill="1" applyBorder="1" applyAlignment="1">
      <alignment horizontal="center" vertical="center"/>
    </xf>
    <xf numFmtId="0" fontId="17" fillId="0" borderId="0" xfId="0" applyFont="1" applyAlignment="1">
      <alignment horizontal="right"/>
    </xf>
    <xf numFmtId="0" fontId="17" fillId="0" borderId="0" xfId="0" applyFont="1" applyAlignment="1">
      <alignment horizontal="left"/>
    </xf>
    <xf numFmtId="0" fontId="17" fillId="0" borderId="0" xfId="0" applyFont="1"/>
    <xf numFmtId="0" fontId="20" fillId="0" borderId="0" xfId="2" applyFont="1" applyAlignment="1">
      <alignment horizontal="left" vertical="center"/>
    </xf>
    <xf numFmtId="2" fontId="17" fillId="4" borderId="5" xfId="3" applyNumberFormat="1" applyFont="1" applyFill="1" applyBorder="1" applyAlignment="1">
      <alignment horizontal="center" vertical="center"/>
    </xf>
    <xf numFmtId="165" fontId="17" fillId="4" borderId="5" xfId="3" applyNumberFormat="1" applyFont="1" applyFill="1" applyBorder="1" applyAlignment="1" applyProtection="1">
      <alignment horizontal="center" vertical="center"/>
      <protection hidden="1"/>
    </xf>
    <xf numFmtId="1" fontId="17" fillId="0" borderId="5" xfId="3" applyNumberFormat="1" applyFont="1" applyBorder="1" applyAlignment="1">
      <alignment horizontal="center" vertical="center"/>
    </xf>
    <xf numFmtId="0" fontId="17" fillId="0" borderId="5" xfId="0" applyFont="1" applyBorder="1" applyAlignment="1">
      <alignment horizontal="center" vertical="center"/>
    </xf>
    <xf numFmtId="0" fontId="17" fillId="0" borderId="5" xfId="3" applyFont="1" applyBorder="1" applyAlignment="1">
      <alignment horizontal="center" vertical="center"/>
    </xf>
    <xf numFmtId="1" fontId="17" fillId="0" borderId="5" xfId="0" applyNumberFormat="1" applyFont="1" applyBorder="1" applyAlignment="1">
      <alignment horizontal="center" vertical="center"/>
    </xf>
    <xf numFmtId="0" fontId="14" fillId="0" borderId="0" xfId="0" applyFont="1" applyBorder="1" applyAlignment="1"/>
    <xf numFmtId="0" fontId="14" fillId="0" borderId="1" xfId="0" applyFont="1" applyBorder="1" applyAlignment="1"/>
    <xf numFmtId="0" fontId="13" fillId="5" borderId="0" xfId="0" applyFont="1" applyFill="1"/>
    <xf numFmtId="0" fontId="10" fillId="5" borderId="0" xfId="0" applyFont="1" applyFill="1"/>
    <xf numFmtId="0" fontId="38" fillId="5" borderId="0" xfId="0" applyFont="1" applyFill="1" applyAlignment="1">
      <alignment horizontal="center" vertical="center"/>
    </xf>
    <xf numFmtId="0" fontId="14" fillId="5" borderId="0" xfId="0" applyFont="1" applyFill="1"/>
    <xf numFmtId="0" fontId="39" fillId="0" borderId="0" xfId="0" applyFont="1" applyAlignment="1">
      <alignment horizontal="right"/>
    </xf>
    <xf numFmtId="0" fontId="39" fillId="5" borderId="0" xfId="0" applyFont="1" applyFill="1" applyAlignment="1">
      <alignment horizontal="left" vertical="top" wrapText="1"/>
    </xf>
    <xf numFmtId="0" fontId="40" fillId="2" borderId="5" xfId="0" applyFont="1" applyFill="1" applyBorder="1" applyAlignment="1">
      <alignment horizontal="center" vertical="center" wrapText="1"/>
    </xf>
    <xf numFmtId="167" fontId="14" fillId="4" borderId="5" xfId="0" applyNumberFormat="1" applyFont="1" applyFill="1" applyBorder="1" applyAlignment="1" applyProtection="1">
      <alignment horizontal="center" vertical="center" wrapText="1"/>
      <protection locked="0"/>
    </xf>
    <xf numFmtId="167" fontId="14" fillId="0" borderId="5" xfId="0" applyNumberFormat="1" applyFont="1" applyBorder="1" applyAlignment="1">
      <alignment horizontal="center" vertical="center" wrapText="1"/>
    </xf>
    <xf numFmtId="167" fontId="39" fillId="0" borderId="5" xfId="0" applyNumberFormat="1" applyFont="1" applyBorder="1" applyAlignment="1" applyProtection="1">
      <alignment horizontal="center" vertical="center" wrapText="1"/>
      <protection locked="0"/>
    </xf>
    <xf numFmtId="49" fontId="39" fillId="0" borderId="0" xfId="0" applyNumberFormat="1" applyFont="1" applyAlignment="1" applyProtection="1">
      <alignment horizontal="right" wrapText="1"/>
      <protection locked="0"/>
    </xf>
    <xf numFmtId="166" fontId="14" fillId="0" borderId="0" xfId="0" applyNumberFormat="1" applyFont="1" applyAlignment="1" applyProtection="1">
      <alignment horizontal="center" vertical="center" wrapText="1"/>
      <protection locked="0"/>
    </xf>
    <xf numFmtId="167" fontId="14" fillId="0" borderId="0" xfId="0" applyNumberFormat="1" applyFont="1" applyAlignment="1" applyProtection="1">
      <alignment horizontal="center" vertical="center" wrapText="1"/>
      <protection locked="0"/>
    </xf>
    <xf numFmtId="0" fontId="14" fillId="5" borderId="5" xfId="0" applyFont="1" applyFill="1" applyBorder="1"/>
    <xf numFmtId="166" fontId="17" fillId="0" borderId="0" xfId="0" applyNumberFormat="1" applyFont="1" applyAlignment="1" applyProtection="1">
      <alignment horizontal="center" vertical="center" wrapText="1"/>
      <protection locked="0"/>
    </xf>
    <xf numFmtId="166" fontId="10" fillId="0" borderId="0" xfId="0" applyNumberFormat="1" applyFont="1" applyAlignment="1" applyProtection="1">
      <alignment horizontal="center" vertical="center" wrapText="1"/>
      <protection locked="0"/>
    </xf>
    <xf numFmtId="167" fontId="10" fillId="0" borderId="0" xfId="0" applyNumberFormat="1" applyFont="1" applyAlignment="1" applyProtection="1">
      <alignment horizontal="center" vertical="center" wrapText="1"/>
      <protection locked="0"/>
    </xf>
    <xf numFmtId="49" fontId="14" fillId="0" borderId="0" xfId="0" applyNumberFormat="1" applyFont="1" applyAlignment="1" applyProtection="1">
      <alignment horizontal="right" wrapText="1"/>
      <protection locked="0"/>
    </xf>
    <xf numFmtId="3" fontId="14" fillId="0" borderId="5" xfId="0" applyNumberFormat="1" applyFont="1" applyBorder="1" applyAlignment="1">
      <alignment horizontal="center" vertical="center" wrapText="1"/>
    </xf>
    <xf numFmtId="0" fontId="39" fillId="0" borderId="0" xfId="0" applyFont="1" applyBorder="1" applyAlignment="1" applyProtection="1">
      <alignment wrapText="1"/>
      <protection locked="0"/>
    </xf>
    <xf numFmtId="166" fontId="41" fillId="0" borderId="5" xfId="0" applyNumberFormat="1" applyFont="1" applyBorder="1" applyAlignment="1" applyProtection="1">
      <alignment horizontal="center" vertical="center" wrapText="1"/>
      <protection locked="0"/>
    </xf>
    <xf numFmtId="0" fontId="13" fillId="0" borderId="0" xfId="0" applyFont="1" applyAlignment="1" applyProtection="1">
      <alignment horizontal="right" wrapText="1"/>
      <protection locked="0"/>
    </xf>
    <xf numFmtId="0" fontId="13" fillId="0" borderId="0" xfId="0" applyFont="1" applyBorder="1" applyAlignment="1" applyProtection="1">
      <alignment horizontal="right" wrapText="1"/>
      <protection locked="0"/>
    </xf>
    <xf numFmtId="166" fontId="13" fillId="0" borderId="0" xfId="0" applyNumberFormat="1" applyFont="1" applyBorder="1" applyAlignment="1" applyProtection="1">
      <alignment horizontal="center" vertical="center" wrapText="1"/>
      <protection locked="0"/>
    </xf>
    <xf numFmtId="3" fontId="13" fillId="0" borderId="9" xfId="0" applyNumberFormat="1" applyFont="1" applyBorder="1" applyAlignment="1" applyProtection="1">
      <alignment horizontal="center" vertical="center" wrapText="1"/>
      <protection locked="0"/>
    </xf>
    <xf numFmtId="0" fontId="10" fillId="5" borderId="0" xfId="0" applyFont="1" applyFill="1" applyAlignment="1">
      <alignment horizontal="center" wrapText="1"/>
    </xf>
    <xf numFmtId="2" fontId="19" fillId="4" borderId="5" xfId="0" applyNumberFormat="1" applyFont="1" applyFill="1" applyBorder="1" applyAlignment="1">
      <alignment horizontal="center" vertical="center" wrapText="1"/>
    </xf>
    <xf numFmtId="0" fontId="14" fillId="5" borderId="1" xfId="0" applyFont="1" applyFill="1" applyBorder="1"/>
    <xf numFmtId="0" fontId="39" fillId="5" borderId="1" xfId="0" applyFont="1" applyFill="1" applyBorder="1" applyAlignment="1">
      <alignment wrapText="1"/>
    </xf>
    <xf numFmtId="0" fontId="14" fillId="5" borderId="1" xfId="0" applyFont="1" applyFill="1" applyBorder="1" applyAlignment="1">
      <alignment wrapText="1"/>
    </xf>
    <xf numFmtId="165" fontId="14" fillId="0" borderId="5" xfId="0" applyNumberFormat="1" applyFont="1" applyFill="1" applyBorder="1" applyAlignment="1" applyProtection="1">
      <alignment horizontal="center" vertical="top" wrapText="1"/>
      <protection locked="0"/>
    </xf>
    <xf numFmtId="167" fontId="41" fillId="0" borderId="5" xfId="0" applyNumberFormat="1" applyFont="1" applyBorder="1" applyAlignment="1" applyProtection="1">
      <alignment horizontal="center" vertical="center" wrapText="1"/>
      <protection locked="0"/>
    </xf>
    <xf numFmtId="0" fontId="10" fillId="5" borderId="0" xfId="0" applyFont="1" applyFill="1" applyAlignment="1">
      <alignment wrapText="1"/>
    </xf>
    <xf numFmtId="167" fontId="14" fillId="4" borderId="5" xfId="0" applyNumberFormat="1" applyFont="1" applyFill="1" applyBorder="1" applyAlignment="1" applyProtection="1">
      <alignment horizontal="center" vertical="top" wrapText="1"/>
      <protection locked="0"/>
    </xf>
    <xf numFmtId="167" fontId="14" fillId="0" borderId="5" xfId="0" applyNumberFormat="1" applyFont="1" applyBorder="1" applyAlignment="1" applyProtection="1">
      <alignment horizontal="center" vertical="top" wrapText="1"/>
      <protection locked="0"/>
    </xf>
    <xf numFmtId="166" fontId="13" fillId="0" borderId="0" xfId="0" applyNumberFormat="1" applyFont="1" applyAlignment="1" applyProtection="1">
      <alignment horizontal="center" vertical="center" wrapText="1"/>
      <protection locked="0"/>
    </xf>
    <xf numFmtId="0" fontId="10" fillId="0" borderId="0" xfId="0" applyFont="1" applyAlignment="1">
      <alignment horizontal="left"/>
    </xf>
    <xf numFmtId="0" fontId="13" fillId="0" borderId="1" xfId="0" applyFont="1" applyBorder="1" applyAlignment="1">
      <alignment horizontal="left"/>
    </xf>
    <xf numFmtId="0" fontId="21" fillId="2" borderId="5" xfId="0" applyFont="1" applyFill="1" applyBorder="1" applyAlignment="1">
      <alignment horizontal="center" vertical="center" wrapText="1"/>
    </xf>
    <xf numFmtId="0" fontId="21" fillId="2" borderId="15" xfId="0" applyFont="1" applyFill="1" applyBorder="1" applyAlignment="1">
      <alignment horizontal="center" vertical="center" wrapText="1"/>
    </xf>
    <xf numFmtId="167" fontId="24" fillId="4" borderId="5" xfId="0" applyNumberFormat="1" applyFont="1" applyFill="1" applyBorder="1" applyAlignment="1" applyProtection="1">
      <alignment horizontal="center" vertical="top" wrapText="1"/>
      <protection locked="0"/>
    </xf>
    <xf numFmtId="167" fontId="24" fillId="0" borderId="5" xfId="0" applyNumberFormat="1"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xf numFmtId="0" fontId="14" fillId="0" borderId="0" xfId="0" applyFont="1" applyBorder="1"/>
    <xf numFmtId="0" fontId="20" fillId="0" borderId="0" xfId="3" applyFont="1" applyBorder="1" applyAlignment="1">
      <alignment vertical="center"/>
    </xf>
    <xf numFmtId="0" fontId="21" fillId="0" borderId="5" xfId="3" applyFont="1" applyBorder="1" applyAlignment="1">
      <alignment horizontal="center" vertical="center"/>
    </xf>
    <xf numFmtId="0" fontId="21" fillId="0" borderId="5" xfId="3" applyFont="1" applyBorder="1" applyAlignment="1">
      <alignment horizontal="center" vertical="center" wrapText="1"/>
    </xf>
    <xf numFmtId="0" fontId="20" fillId="0" borderId="5" xfId="3" applyFont="1" applyBorder="1" applyAlignment="1">
      <alignment horizontal="center" vertical="center"/>
    </xf>
    <xf numFmtId="165" fontId="24" fillId="0" borderId="5" xfId="3" applyNumberFormat="1" applyFont="1" applyBorder="1" applyAlignment="1">
      <alignment horizontal="center" wrapText="1"/>
    </xf>
    <xf numFmtId="165" fontId="24" fillId="0" borderId="2" xfId="3" applyNumberFormat="1" applyFont="1" applyBorder="1" applyAlignment="1">
      <alignment horizontal="center" vertical="center"/>
    </xf>
    <xf numFmtId="165" fontId="24" fillId="0" borderId="3" xfId="3" applyNumberFormat="1" applyFont="1" applyBorder="1" applyAlignment="1">
      <alignment horizontal="center" vertical="center"/>
    </xf>
    <xf numFmtId="0" fontId="17" fillId="0" borderId="0" xfId="0" applyFont="1" applyBorder="1" applyAlignment="1">
      <alignment vertical="top"/>
    </xf>
    <xf numFmtId="0" fontId="18" fillId="0" borderId="0" xfId="2" applyFont="1" applyBorder="1" applyAlignment="1">
      <alignment horizontal="centerContinuous" vertical="top"/>
    </xf>
    <xf numFmtId="0" fontId="17" fillId="0" borderId="0" xfId="2" applyFont="1" applyBorder="1" applyAlignment="1">
      <alignment horizontal="centerContinuous" vertical="top"/>
    </xf>
    <xf numFmtId="0" fontId="17" fillId="0" borderId="0" xfId="0" applyFont="1" applyBorder="1" applyAlignment="1">
      <alignment horizontal="centerContinuous"/>
    </xf>
    <xf numFmtId="0" fontId="17" fillId="0" borderId="0" xfId="0" applyFont="1" applyBorder="1" applyAlignment="1">
      <alignment horizontal="centerContinuous" vertical="top"/>
    </xf>
    <xf numFmtId="0" fontId="19" fillId="0" borderId="0" xfId="2" applyFont="1" applyBorder="1" applyAlignment="1">
      <alignment horizontal="centerContinuous" vertical="center"/>
    </xf>
    <xf numFmtId="0" fontId="17" fillId="0" borderId="0" xfId="2" applyFont="1" applyBorder="1" applyAlignment="1">
      <alignment vertical="center"/>
    </xf>
    <xf numFmtId="0" fontId="17" fillId="0" borderId="0" xfId="2" applyFont="1" applyBorder="1" applyAlignment="1">
      <alignment horizontal="centerContinuous" vertical="center"/>
    </xf>
    <xf numFmtId="0" fontId="17" fillId="0" borderId="0" xfId="2" applyFont="1" applyBorder="1" applyAlignment="1">
      <alignment horizontal="right" vertical="center"/>
    </xf>
    <xf numFmtId="0" fontId="20" fillId="3" borderId="0" xfId="2" applyFont="1" applyFill="1" applyBorder="1" applyAlignment="1">
      <alignment horizontal="left" vertical="center"/>
    </xf>
    <xf numFmtId="0" fontId="17" fillId="0" borderId="0" xfId="2" applyFont="1" applyFill="1" applyBorder="1" applyAlignment="1">
      <alignment horizontal="center" vertical="center"/>
    </xf>
    <xf numFmtId="0" fontId="28" fillId="0" borderId="0" xfId="3" applyFont="1" applyBorder="1" applyAlignment="1">
      <alignment vertical="center"/>
    </xf>
    <xf numFmtId="0" fontId="23" fillId="0" borderId="0" xfId="3" applyFont="1" applyBorder="1" applyAlignment="1">
      <alignment vertical="center"/>
    </xf>
    <xf numFmtId="0" fontId="19" fillId="0" borderId="0" xfId="3" applyFont="1" applyBorder="1" applyAlignment="1">
      <alignment vertical="center"/>
    </xf>
    <xf numFmtId="1" fontId="27" fillId="0" borderId="0" xfId="3" applyNumberFormat="1" applyFont="1" applyBorder="1" applyAlignment="1">
      <alignment horizontal="center" vertical="center"/>
    </xf>
    <xf numFmtId="165" fontId="27" fillId="0" borderId="0" xfId="3" applyNumberFormat="1" applyFont="1" applyBorder="1" applyAlignment="1">
      <alignment horizontal="center" vertical="center"/>
    </xf>
    <xf numFmtId="0" fontId="29" fillId="0" borderId="0" xfId="0" applyFont="1" applyBorder="1" applyAlignment="1">
      <alignment vertical="center"/>
    </xf>
    <xf numFmtId="0" fontId="21" fillId="0" borderId="0" xfId="3" applyFont="1" applyBorder="1" applyAlignment="1">
      <alignment horizontal="center"/>
    </xf>
    <xf numFmtId="0" fontId="30" fillId="0" borderId="0" xfId="3" applyFont="1" applyBorder="1" applyAlignment="1">
      <alignment horizontal="center"/>
    </xf>
    <xf numFmtId="0" fontId="25" fillId="0" borderId="0" xfId="3" applyFont="1" applyBorder="1" applyAlignment="1">
      <alignment vertical="center"/>
    </xf>
    <xf numFmtId="0" fontId="26" fillId="0" borderId="0" xfId="3" applyFont="1" applyBorder="1" applyAlignment="1">
      <alignment vertical="center" wrapText="1"/>
    </xf>
    <xf numFmtId="0" fontId="12" fillId="0" borderId="0" xfId="0" applyFont="1" applyBorder="1"/>
    <xf numFmtId="0" fontId="12" fillId="0" borderId="0" xfId="0" applyFont="1"/>
    <xf numFmtId="2" fontId="17" fillId="4" borderId="4" xfId="3" applyNumberFormat="1" applyFont="1" applyFill="1" applyBorder="1" applyAlignment="1">
      <alignment horizontal="center" vertical="center"/>
    </xf>
    <xf numFmtId="0" fontId="17" fillId="4" borderId="5" xfId="0" applyFont="1" applyFill="1" applyBorder="1" applyAlignment="1">
      <alignment horizontal="center" vertical="center"/>
    </xf>
    <xf numFmtId="0" fontId="21" fillId="0" borderId="5" xfId="0" applyFont="1" applyBorder="1" applyAlignment="1">
      <alignment horizontal="center" vertical="center" wrapText="1"/>
    </xf>
    <xf numFmtId="0" fontId="17" fillId="4" borderId="5" xfId="3" applyFont="1" applyFill="1" applyBorder="1" applyAlignment="1">
      <alignment horizontal="center" vertical="center"/>
    </xf>
    <xf numFmtId="0" fontId="17" fillId="0" borderId="5" xfId="0" applyFont="1" applyFill="1" applyBorder="1" applyAlignment="1">
      <alignment horizontal="center" vertical="center"/>
    </xf>
    <xf numFmtId="1" fontId="17" fillId="4" borderId="4" xfId="3" applyNumberFormat="1" applyFont="1" applyFill="1" applyBorder="1" applyAlignment="1">
      <alignment horizontal="center" vertical="center"/>
    </xf>
    <xf numFmtId="1" fontId="10" fillId="4" borderId="4" xfId="0" applyNumberFormat="1" applyFont="1" applyFill="1" applyBorder="1" applyAlignment="1">
      <alignment horizontal="center" vertical="center"/>
    </xf>
    <xf numFmtId="0" fontId="12" fillId="0" borderId="5" xfId="0" applyFont="1" applyBorder="1" applyAlignment="1">
      <alignment horizontal="center" vertical="center"/>
    </xf>
    <xf numFmtId="2" fontId="17" fillId="4" borderId="13" xfId="3" applyNumberFormat="1" applyFont="1" applyFill="1" applyBorder="1" applyAlignment="1">
      <alignment horizontal="center" vertical="center"/>
    </xf>
    <xf numFmtId="0" fontId="17" fillId="0" borderId="3" xfId="0" applyFont="1" applyBorder="1"/>
    <xf numFmtId="2" fontId="33" fillId="0" borderId="3" xfId="3" applyNumberFormat="1" applyFont="1" applyBorder="1" applyAlignment="1">
      <alignment horizontal="center" vertical="center"/>
    </xf>
    <xf numFmtId="1" fontId="33" fillId="0" borderId="4" xfId="3" applyNumberFormat="1" applyFont="1" applyBorder="1" applyAlignment="1">
      <alignment horizontal="center" vertical="center"/>
    </xf>
    <xf numFmtId="0" fontId="29" fillId="0" borderId="5" xfId="2" applyFont="1" applyBorder="1" applyAlignment="1">
      <alignment horizontal="left" vertical="center"/>
    </xf>
    <xf numFmtId="2" fontId="17" fillId="4" borderId="10" xfId="3" applyNumberFormat="1" applyFont="1" applyFill="1" applyBorder="1" applyAlignment="1">
      <alignment horizontal="center" vertical="center"/>
    </xf>
    <xf numFmtId="164" fontId="20" fillId="0" borderId="5" xfId="3" applyNumberFormat="1" applyFont="1" applyBorder="1" applyAlignment="1">
      <alignment horizontal="center" wrapText="1"/>
    </xf>
    <xf numFmtId="165" fontId="17" fillId="4" borderId="5" xfId="3" applyNumberFormat="1" applyFont="1" applyFill="1" applyBorder="1" applyAlignment="1">
      <alignment horizontal="center"/>
    </xf>
    <xf numFmtId="165" fontId="17" fillId="4" borderId="13" xfId="3" applyNumberFormat="1" applyFont="1" applyFill="1" applyBorder="1" applyAlignment="1">
      <alignment horizontal="center"/>
    </xf>
    <xf numFmtId="0" fontId="20" fillId="0" borderId="0" xfId="3" applyFont="1" applyBorder="1" applyAlignment="1">
      <alignment vertical="center" wrapText="1"/>
    </xf>
    <xf numFmtId="0" fontId="14" fillId="0" borderId="0" xfId="0" applyFont="1" applyBorder="1" applyAlignment="1">
      <alignment vertical="center" wrapText="1"/>
    </xf>
    <xf numFmtId="0" fontId="18" fillId="0" borderId="0" xfId="3" applyFont="1" applyBorder="1" applyAlignment="1">
      <alignment vertical="center"/>
    </xf>
    <xf numFmtId="0" fontId="35" fillId="0" borderId="0" xfId="3" applyFont="1" applyBorder="1" applyAlignment="1">
      <alignment vertical="center"/>
    </xf>
    <xf numFmtId="0" fontId="10" fillId="0" borderId="0" xfId="0" applyFont="1"/>
    <xf numFmtId="0" fontId="35" fillId="0" borderId="0" xfId="0" applyFont="1" applyBorder="1"/>
    <xf numFmtId="0" fontId="13" fillId="0" borderId="0" xfId="0" applyFont="1"/>
    <xf numFmtId="0" fontId="46" fillId="0" borderId="0" xfId="0" applyFont="1"/>
    <xf numFmtId="166" fontId="14" fillId="4" borderId="5" xfId="0" applyNumberFormat="1" applyFont="1" applyFill="1" applyBorder="1" applyAlignment="1" applyProtection="1">
      <alignment horizontal="center" vertical="top" wrapText="1"/>
      <protection locked="0"/>
    </xf>
    <xf numFmtId="0" fontId="14" fillId="0" borderId="9" xfId="0" applyFont="1" applyFill="1" applyBorder="1" applyAlignment="1" applyProtection="1">
      <alignment wrapText="1"/>
      <protection locked="0"/>
    </xf>
    <xf numFmtId="0" fontId="31" fillId="0" borderId="5" xfId="0" applyFont="1" applyBorder="1" applyAlignment="1">
      <alignment horizontal="center" vertical="center"/>
    </xf>
    <xf numFmtId="0" fontId="52" fillId="0" borderId="5" xfId="0" applyFont="1" applyBorder="1" applyAlignment="1">
      <alignment horizontal="center" vertical="center"/>
    </xf>
    <xf numFmtId="0" fontId="52" fillId="0" borderId="5" xfId="0" applyFont="1" applyBorder="1" applyAlignment="1">
      <alignment horizontal="center" vertical="center" wrapText="1"/>
    </xf>
    <xf numFmtId="0" fontId="52" fillId="0" borderId="15" xfId="0" applyFont="1" applyBorder="1" applyAlignment="1">
      <alignment horizontal="center" vertical="center" wrapText="1"/>
    </xf>
    <xf numFmtId="165" fontId="17" fillId="4" borderId="5" xfId="0" applyNumberFormat="1" applyFont="1" applyFill="1" applyBorder="1" applyAlignment="1">
      <alignment horizontal="center" vertical="center"/>
    </xf>
    <xf numFmtId="0" fontId="17" fillId="4" borderId="5" xfId="0" applyFont="1" applyFill="1" applyBorder="1" applyAlignment="1">
      <alignment horizontal="center"/>
    </xf>
    <xf numFmtId="164" fontId="17" fillId="0" borderId="5" xfId="0" applyNumberFormat="1" applyFont="1" applyBorder="1" applyAlignment="1">
      <alignment horizontal="center" vertical="center"/>
    </xf>
    <xf numFmtId="0" fontId="20" fillId="0" borderId="5" xfId="0" applyFont="1" applyFill="1" applyBorder="1" applyAlignment="1">
      <alignment vertical="center" wrapText="1"/>
    </xf>
    <xf numFmtId="0" fontId="20" fillId="0" borderId="5" xfId="0" applyFont="1" applyBorder="1" applyAlignment="1">
      <alignment vertical="center"/>
    </xf>
    <xf numFmtId="0" fontId="17" fillId="0" borderId="5" xfId="0" applyFont="1" applyFill="1" applyBorder="1" applyAlignment="1">
      <alignment horizontal="center"/>
    </xf>
    <xf numFmtId="0" fontId="17" fillId="0" borderId="5" xfId="0" applyFont="1" applyBorder="1" applyAlignment="1">
      <alignment horizontal="center"/>
    </xf>
    <xf numFmtId="165" fontId="17" fillId="0" borderId="5" xfId="0" applyNumberFormat="1" applyFont="1" applyFill="1" applyBorder="1" applyAlignment="1">
      <alignment horizontal="center" vertical="center"/>
    </xf>
    <xf numFmtId="0" fontId="20" fillId="0" borderId="16" xfId="0" applyFont="1" applyBorder="1" applyAlignment="1">
      <alignment vertical="center"/>
    </xf>
    <xf numFmtId="165" fontId="17" fillId="0" borderId="16" xfId="0" applyNumberFormat="1" applyFont="1" applyFill="1" applyBorder="1" applyAlignment="1">
      <alignment horizontal="center" vertical="center"/>
    </xf>
    <xf numFmtId="0" fontId="17" fillId="4" borderId="16" xfId="0" applyFont="1" applyFill="1" applyBorder="1" applyAlignment="1">
      <alignment horizontal="center"/>
    </xf>
    <xf numFmtId="1" fontId="17" fillId="0" borderId="16" xfId="0" applyNumberFormat="1" applyFont="1" applyBorder="1" applyAlignment="1">
      <alignment horizontal="center" vertical="center"/>
    </xf>
    <xf numFmtId="0" fontId="17" fillId="0" borderId="16" xfId="0" applyFont="1" applyBorder="1" applyAlignment="1">
      <alignment horizontal="center" vertical="center"/>
    </xf>
    <xf numFmtId="164" fontId="17" fillId="0" borderId="16" xfId="0" applyNumberFormat="1" applyFont="1" applyBorder="1" applyAlignment="1">
      <alignment horizontal="center" vertical="center"/>
    </xf>
    <xf numFmtId="0" fontId="44" fillId="0" borderId="19" xfId="0" applyFont="1" applyBorder="1" applyAlignment="1">
      <alignment vertical="center"/>
    </xf>
    <xf numFmtId="1" fontId="23" fillId="2" borderId="5" xfId="0" applyNumberFormat="1" applyFont="1" applyFill="1" applyBorder="1" applyAlignment="1">
      <alignment horizontal="center"/>
    </xf>
    <xf numFmtId="1" fontId="35" fillId="0" borderId="18" xfId="0" applyNumberFormat="1" applyFont="1" applyFill="1" applyBorder="1" applyAlignment="1">
      <alignment horizontal="center" vertical="center"/>
    </xf>
    <xf numFmtId="164" fontId="23" fillId="2" borderId="5" xfId="0" applyNumberFormat="1" applyFont="1" applyFill="1" applyBorder="1" applyAlignment="1">
      <alignment horizontal="center" vertical="center"/>
    </xf>
    <xf numFmtId="0" fontId="21" fillId="0" borderId="13" xfId="0" applyFont="1" applyBorder="1" applyAlignment="1">
      <alignment vertical="top"/>
    </xf>
    <xf numFmtId="0" fontId="21" fillId="0" borderId="14" xfId="0" applyFont="1" applyBorder="1" applyAlignment="1">
      <alignment vertical="top"/>
    </xf>
    <xf numFmtId="0" fontId="21" fillId="0" borderId="17" xfId="0" applyFont="1" applyBorder="1" applyAlignment="1">
      <alignment vertical="top"/>
    </xf>
    <xf numFmtId="0" fontId="54" fillId="0" borderId="0" xfId="0" applyFont="1"/>
    <xf numFmtId="0" fontId="13" fillId="4" borderId="5" xfId="0" applyFont="1" applyFill="1" applyBorder="1" applyAlignment="1">
      <alignment horizontal="center"/>
    </xf>
    <xf numFmtId="169" fontId="17" fillId="0" borderId="5" xfId="0" applyNumberFormat="1" applyFont="1" applyFill="1" applyBorder="1" applyAlignment="1">
      <alignment horizontal="center" vertical="center"/>
    </xf>
    <xf numFmtId="0" fontId="56" fillId="0" borderId="0" xfId="0" applyFont="1" applyBorder="1" applyAlignment="1"/>
    <xf numFmtId="0" fontId="56" fillId="0" borderId="1" xfId="0" applyFont="1" applyBorder="1" applyAlignment="1"/>
    <xf numFmtId="0" fontId="20" fillId="7" borderId="5" xfId="0" applyFont="1" applyFill="1" applyBorder="1" applyAlignment="1">
      <alignment vertical="center"/>
    </xf>
    <xf numFmtId="0" fontId="17" fillId="7" borderId="5" xfId="0" applyFont="1" applyFill="1" applyBorder="1" applyAlignment="1">
      <alignment horizontal="center" vertical="center"/>
    </xf>
    <xf numFmtId="0" fontId="56" fillId="0" borderId="1" xfId="0" applyFont="1" applyBorder="1" applyAlignment="1">
      <alignment vertical="top"/>
    </xf>
    <xf numFmtId="4" fontId="17" fillId="4" borderId="5" xfId="0" applyNumberFormat="1" applyFont="1" applyFill="1" applyBorder="1" applyAlignment="1" applyProtection="1">
      <alignment horizontal="center" vertical="center" wrapText="1"/>
      <protection locked="0"/>
    </xf>
    <xf numFmtId="9" fontId="17" fillId="4" borderId="5" xfId="1" applyFont="1" applyFill="1" applyBorder="1" applyAlignment="1" applyProtection="1">
      <alignment horizontal="center" vertical="center" wrapText="1"/>
      <protection locked="0"/>
    </xf>
    <xf numFmtId="166" fontId="9" fillId="5" borderId="1" xfId="0" applyNumberFormat="1" applyFont="1" applyFill="1" applyBorder="1" applyAlignment="1">
      <alignment horizontal="center" wrapText="1"/>
    </xf>
    <xf numFmtId="166" fontId="9" fillId="0" borderId="12" xfId="0" applyNumberFormat="1" applyFont="1" applyFill="1" applyBorder="1" applyAlignment="1">
      <alignment horizontal="center" wrapText="1"/>
    </xf>
    <xf numFmtId="4" fontId="17" fillId="0" borderId="1" xfId="0" applyNumberFormat="1" applyFont="1" applyFill="1" applyBorder="1" applyAlignment="1" applyProtection="1">
      <alignment horizontal="right" vertical="center" wrapText="1"/>
      <protection locked="0"/>
    </xf>
    <xf numFmtId="0" fontId="60" fillId="5" borderId="0" xfId="6" applyFill="1"/>
    <xf numFmtId="0" fontId="61" fillId="0" borderId="0" xfId="3" applyFont="1" applyAlignment="1">
      <alignment horizontal="center" vertical="center"/>
    </xf>
    <xf numFmtId="0" fontId="23" fillId="0" borderId="5" xfId="3" applyFont="1" applyBorder="1" applyAlignment="1">
      <alignment horizontal="center" vertical="center"/>
    </xf>
    <xf numFmtId="165" fontId="13" fillId="0" borderId="15" xfId="0" applyNumberFormat="1" applyFont="1" applyBorder="1" applyAlignment="1">
      <alignment horizontal="center" vertical="center"/>
    </xf>
    <xf numFmtId="0" fontId="13" fillId="0" borderId="21" xfId="0" applyFont="1" applyBorder="1" applyAlignment="1">
      <alignment vertical="center"/>
    </xf>
    <xf numFmtId="0" fontId="13" fillId="4" borderId="22" xfId="0" applyFont="1" applyFill="1" applyBorder="1" applyAlignment="1">
      <alignment vertical="center" wrapText="1"/>
    </xf>
    <xf numFmtId="4" fontId="13" fillId="4" borderId="22" xfId="0" applyNumberFormat="1" applyFont="1" applyFill="1" applyBorder="1" applyAlignment="1">
      <alignment horizontal="center" vertical="center"/>
    </xf>
    <xf numFmtId="2" fontId="13" fillId="0" borderId="22" xfId="0" applyNumberFormat="1" applyFont="1" applyBorder="1" applyAlignment="1">
      <alignment horizontal="center" vertical="center"/>
    </xf>
    <xf numFmtId="3" fontId="13" fillId="6" borderId="22" xfId="0" applyNumberFormat="1" applyFont="1" applyFill="1" applyBorder="1" applyAlignment="1">
      <alignment horizontal="center" vertical="center"/>
    </xf>
    <xf numFmtId="0" fontId="13" fillId="4" borderId="22" xfId="0" applyFont="1" applyFill="1" applyBorder="1" applyAlignment="1">
      <alignment horizontal="center" vertical="center"/>
    </xf>
    <xf numFmtId="168" fontId="8" fillId="6" borderId="22" xfId="0" applyNumberFormat="1" applyFont="1" applyFill="1" applyBorder="1" applyAlignment="1">
      <alignment horizontal="center" vertical="center"/>
    </xf>
    <xf numFmtId="0" fontId="8" fillId="4" borderId="22" xfId="0" applyFont="1" applyFill="1" applyBorder="1" applyAlignment="1">
      <alignment horizontal="center" vertical="center"/>
    </xf>
    <xf numFmtId="168" fontId="8" fillId="6" borderId="23" xfId="0" applyNumberFormat="1" applyFont="1" applyFill="1" applyBorder="1" applyAlignment="1">
      <alignment horizontal="center" vertical="center"/>
    </xf>
    <xf numFmtId="1" fontId="61" fillId="0" borderId="15" xfId="0" applyNumberFormat="1" applyFont="1" applyBorder="1" applyAlignment="1">
      <alignment horizontal="center" vertical="center"/>
    </xf>
    <xf numFmtId="0" fontId="13" fillId="5" borderId="5" xfId="0" applyFont="1" applyFill="1" applyBorder="1"/>
    <xf numFmtId="0" fontId="10" fillId="5" borderId="5" xfId="0" applyFont="1" applyFill="1" applyBorder="1"/>
    <xf numFmtId="0" fontId="28" fillId="0" borderId="0" xfId="3" applyFont="1" applyAlignment="1">
      <alignment vertical="center"/>
    </xf>
    <xf numFmtId="0" fontId="24" fillId="0" borderId="0" xfId="0" applyFont="1"/>
    <xf numFmtId="0" fontId="28" fillId="0" borderId="3" xfId="0" applyFont="1" applyFill="1" applyBorder="1" applyAlignment="1">
      <alignment horizontal="center" vertical="center" wrapText="1"/>
    </xf>
    <xf numFmtId="0" fontId="24" fillId="0" borderId="5" xfId="0" applyFont="1" applyBorder="1" applyAlignment="1">
      <alignment horizontal="center" vertical="center"/>
    </xf>
    <xf numFmtId="0" fontId="24" fillId="0" borderId="0" xfId="0" applyFont="1" applyFill="1" applyBorder="1" applyAlignment="1">
      <alignment horizontal="right"/>
    </xf>
    <xf numFmtId="0" fontId="24" fillId="0" borderId="5" xfId="0" applyFont="1" applyFill="1" applyBorder="1" applyAlignment="1">
      <alignment horizontal="center"/>
    </xf>
    <xf numFmtId="0" fontId="41" fillId="0" borderId="5" xfId="0" applyFont="1" applyFill="1" applyBorder="1" applyAlignment="1">
      <alignment horizontal="center"/>
    </xf>
    <xf numFmtId="0" fontId="24" fillId="4" borderId="5" xfId="0" applyFont="1" applyFill="1" applyBorder="1" applyAlignment="1">
      <alignment horizontal="center"/>
    </xf>
    <xf numFmtId="0" fontId="24" fillId="0" borderId="1" xfId="0" applyFont="1" applyFill="1" applyBorder="1" applyAlignment="1">
      <alignment horizontal="right"/>
    </xf>
    <xf numFmtId="165" fontId="24" fillId="0" borderId="5" xfId="0" applyNumberFormat="1" applyFont="1" applyFill="1" applyBorder="1" applyAlignment="1">
      <alignment horizontal="center"/>
    </xf>
    <xf numFmtId="0" fontId="24" fillId="0" borderId="9" xfId="0" applyFont="1" applyFill="1" applyBorder="1"/>
    <xf numFmtId="0" fontId="24" fillId="0" borderId="10" xfId="0" applyFont="1" applyFill="1" applyBorder="1" applyAlignment="1">
      <alignment horizontal="center"/>
    </xf>
    <xf numFmtId="0" fontId="24" fillId="0" borderId="5" xfId="0" applyFont="1" applyFill="1" applyBorder="1" applyAlignment="1">
      <alignment horizontal="center" vertical="center" wrapText="1"/>
    </xf>
    <xf numFmtId="0" fontId="24" fillId="0" borderId="3" xfId="0" applyFont="1" applyFill="1" applyBorder="1" applyAlignment="1">
      <alignment horizontal="right" vertical="center" wrapText="1"/>
    </xf>
    <xf numFmtId="169" fontId="18" fillId="0" borderId="3" xfId="0" applyNumberFormat="1" applyFont="1" applyFill="1" applyBorder="1" applyAlignment="1">
      <alignment horizontal="center" vertical="center"/>
    </xf>
    <xf numFmtId="0" fontId="24" fillId="0" borderId="0" xfId="0" applyFont="1" applyFill="1"/>
    <xf numFmtId="0" fontId="24" fillId="0" borderId="2" xfId="0" applyFont="1" applyBorder="1" applyAlignment="1">
      <alignment horizontal="center" vertical="center"/>
    </xf>
    <xf numFmtId="164" fontId="41" fillId="0" borderId="5" xfId="0" applyNumberFormat="1" applyFont="1" applyFill="1" applyBorder="1" applyAlignment="1">
      <alignment horizontal="center"/>
    </xf>
    <xf numFmtId="164" fontId="17" fillId="4" borderId="5" xfId="0" applyNumberFormat="1" applyFont="1" applyFill="1" applyBorder="1" applyAlignment="1">
      <alignment horizontal="center" vertical="center"/>
    </xf>
    <xf numFmtId="0" fontId="56" fillId="0" borderId="0" xfId="0" applyFont="1" applyBorder="1" applyAlignment="1">
      <alignment horizontal="right"/>
    </xf>
    <xf numFmtId="0" fontId="37" fillId="0" borderId="5" xfId="0" applyFont="1" applyFill="1" applyBorder="1" applyAlignment="1">
      <alignment horizontal="center" vertical="center"/>
    </xf>
    <xf numFmtId="0" fontId="13" fillId="5" borderId="0" xfId="0" applyFont="1" applyFill="1" applyAlignment="1">
      <alignment horizontal="left" vertical="top" wrapText="1"/>
    </xf>
    <xf numFmtId="0" fontId="14" fillId="4" borderId="5" xfId="0" applyFont="1" applyFill="1" applyBorder="1" applyAlignment="1" applyProtection="1">
      <alignment horizontal="center" wrapText="1"/>
      <protection locked="0"/>
    </xf>
    <xf numFmtId="0" fontId="40" fillId="2" borderId="5" xfId="0" applyFont="1" applyFill="1" applyBorder="1" applyAlignment="1">
      <alignment horizontal="center" vertical="center" wrapText="1"/>
    </xf>
    <xf numFmtId="0" fontId="17" fillId="0" borderId="0" xfId="0" applyFont="1" applyAlignment="1" applyProtection="1">
      <alignment horizontal="center" wrapText="1"/>
      <protection locked="0"/>
    </xf>
    <xf numFmtId="166" fontId="17" fillId="0" borderId="0" xfId="0" applyNumberFormat="1" applyFont="1" applyAlignment="1" applyProtection="1">
      <alignment horizontal="right" vertical="center" wrapText="1"/>
      <protection locked="0"/>
    </xf>
    <xf numFmtId="0" fontId="39" fillId="0" borderId="0" xfId="0" applyFont="1" applyBorder="1" applyAlignment="1" applyProtection="1">
      <alignment horizontal="right" wrapText="1"/>
      <protection locked="0"/>
    </xf>
    <xf numFmtId="0" fontId="39" fillId="5" borderId="1" xfId="0" applyFont="1" applyFill="1" applyBorder="1" applyAlignment="1">
      <alignment horizontal="left" wrapText="1"/>
    </xf>
    <xf numFmtId="0" fontId="39" fillId="0" borderId="0" xfId="0" applyFont="1" applyFill="1" applyBorder="1" applyAlignment="1" applyProtection="1">
      <alignment horizontal="right" wrapText="1"/>
      <protection locked="0"/>
    </xf>
    <xf numFmtId="0" fontId="14"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166" fontId="17" fillId="0" borderId="0" xfId="0" applyNumberFormat="1" applyFont="1" applyAlignment="1" applyProtection="1">
      <alignment horizontal="left" vertical="center" wrapText="1"/>
      <protection locked="0"/>
    </xf>
    <xf numFmtId="0" fontId="17" fillId="7" borderId="2"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wrapText="1"/>
      <protection locked="0"/>
    </xf>
    <xf numFmtId="0" fontId="17" fillId="7"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wrapText="1"/>
      <protection locked="0"/>
    </xf>
    <xf numFmtId="0" fontId="41" fillId="0" borderId="0" xfId="0" applyFont="1" applyBorder="1" applyAlignment="1" applyProtection="1">
      <alignment horizontal="right" wrapText="1"/>
      <protection locked="0"/>
    </xf>
    <xf numFmtId="0" fontId="39" fillId="5" borderId="0" xfId="0" applyFont="1" applyFill="1" applyAlignment="1">
      <alignment horizontal="left" wrapText="1"/>
    </xf>
    <xf numFmtId="0" fontId="10" fillId="0" borderId="0" xfId="0" applyFont="1" applyAlignment="1">
      <alignment horizontal="left"/>
    </xf>
    <xf numFmtId="0" fontId="10" fillId="4" borderId="1" xfId="0" applyFont="1" applyFill="1" applyBorder="1" applyAlignment="1">
      <alignment horizontal="center"/>
    </xf>
    <xf numFmtId="0" fontId="21" fillId="2" borderId="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4" fillId="7" borderId="0" xfId="0" applyFont="1" applyFill="1" applyAlignment="1">
      <alignment horizontal="center"/>
    </xf>
    <xf numFmtId="0" fontId="13" fillId="4" borderId="2" xfId="0" applyNumberFormat="1" applyFont="1" applyFill="1" applyBorder="1" applyAlignment="1">
      <alignment horizontal="left" vertical="center"/>
    </xf>
    <xf numFmtId="0" fontId="13" fillId="4" borderId="3" xfId="0" applyNumberFormat="1" applyFont="1" applyFill="1" applyBorder="1" applyAlignment="1">
      <alignment horizontal="left" vertical="center"/>
    </xf>
    <xf numFmtId="0" fontId="13" fillId="4" borderId="4" xfId="0" applyNumberFormat="1" applyFont="1" applyFill="1" applyBorder="1" applyAlignment="1">
      <alignment horizontal="left" vertical="center"/>
    </xf>
    <xf numFmtId="0" fontId="13" fillId="0" borderId="0" xfId="0" applyFont="1" applyAlignment="1">
      <alignment horizontal="right" vertical="center"/>
    </xf>
    <xf numFmtId="49" fontId="13" fillId="4" borderId="2" xfId="0" applyNumberFormat="1" applyFont="1" applyFill="1" applyBorder="1" applyAlignment="1">
      <alignment horizontal="left" vertical="center"/>
    </xf>
    <xf numFmtId="49" fontId="13" fillId="4" borderId="3" xfId="0" applyNumberFormat="1" applyFont="1" applyFill="1" applyBorder="1" applyAlignment="1">
      <alignment horizontal="left" vertical="center"/>
    </xf>
    <xf numFmtId="49" fontId="13" fillId="4" borderId="4" xfId="0" applyNumberFormat="1" applyFont="1" applyFill="1" applyBorder="1" applyAlignment="1">
      <alignment horizontal="left" vertical="center"/>
    </xf>
    <xf numFmtId="166" fontId="39" fillId="0" borderId="0" xfId="0" applyNumberFormat="1" applyFont="1" applyAlignment="1" applyProtection="1">
      <alignment horizontal="left" wrapText="1"/>
      <protection locked="0"/>
    </xf>
    <xf numFmtId="0" fontId="14" fillId="0" borderId="0" xfId="0" applyFont="1" applyBorder="1" applyAlignment="1" applyProtection="1">
      <alignment horizontal="center" wrapText="1"/>
      <protection locked="0"/>
    </xf>
    <xf numFmtId="0" fontId="14" fillId="4" borderId="0" xfId="0" applyFont="1" applyFill="1" applyAlignment="1">
      <alignment horizontal="center"/>
    </xf>
    <xf numFmtId="0" fontId="10" fillId="5" borderId="0" xfId="0" applyFont="1" applyFill="1" applyAlignment="1">
      <alignment horizontal="right" wrapText="1"/>
    </xf>
    <xf numFmtId="0" fontId="14" fillId="4" borderId="1" xfId="0" applyFont="1" applyFill="1" applyBorder="1" applyAlignment="1" applyProtection="1">
      <alignment horizontal="left" wrapText="1"/>
      <protection locked="0"/>
    </xf>
    <xf numFmtId="0" fontId="40" fillId="0" borderId="9" xfId="0" applyFont="1" applyBorder="1" applyAlignment="1" applyProtection="1">
      <alignment horizontal="left" wrapText="1"/>
      <protection locked="0"/>
    </xf>
    <xf numFmtId="0" fontId="17" fillId="5" borderId="7" xfId="0" applyFont="1" applyFill="1" applyBorder="1" applyAlignment="1">
      <alignment horizontal="left" vertical="top" wrapText="1"/>
    </xf>
    <xf numFmtId="0" fontId="17" fillId="5" borderId="0" xfId="0" applyFont="1" applyFill="1" applyAlignment="1">
      <alignment horizontal="left" vertical="top" wrapText="1"/>
    </xf>
    <xf numFmtId="0" fontId="14" fillId="5" borderId="2" xfId="0" applyFont="1" applyFill="1" applyBorder="1" applyAlignment="1">
      <alignment horizontal="center"/>
    </xf>
    <xf numFmtId="0" fontId="14" fillId="5" borderId="3" xfId="0" applyFont="1" applyFill="1" applyBorder="1" applyAlignment="1">
      <alignment horizontal="center"/>
    </xf>
    <xf numFmtId="0" fontId="14" fillId="5" borderId="4" xfId="0" applyFont="1" applyFill="1" applyBorder="1" applyAlignment="1">
      <alignment horizontal="center"/>
    </xf>
    <xf numFmtId="166" fontId="17" fillId="4" borderId="5" xfId="0" applyNumberFormat="1" applyFont="1" applyFill="1" applyBorder="1" applyAlignment="1" applyProtection="1">
      <alignment horizontal="center" vertical="center" wrapText="1"/>
      <protection locked="0"/>
    </xf>
    <xf numFmtId="166" fontId="17" fillId="0" borderId="0" xfId="0" applyNumberFormat="1" applyFont="1" applyFill="1" applyBorder="1" applyAlignment="1" applyProtection="1">
      <alignment horizontal="left" vertical="center" wrapText="1"/>
      <protection locked="0"/>
    </xf>
    <xf numFmtId="166" fontId="21" fillId="0" borderId="0" xfId="0" applyNumberFormat="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top" wrapText="1"/>
      <protection locked="0"/>
    </xf>
    <xf numFmtId="166" fontId="17" fillId="0" borderId="7" xfId="0" applyNumberFormat="1" applyFont="1" applyBorder="1" applyAlignment="1" applyProtection="1">
      <alignment horizontal="left"/>
      <protection locked="0"/>
    </xf>
    <xf numFmtId="166" fontId="17" fillId="0" borderId="0" xfId="0" applyNumberFormat="1" applyFont="1" applyBorder="1" applyAlignment="1" applyProtection="1">
      <alignment horizontal="left"/>
      <protection locked="0"/>
    </xf>
    <xf numFmtId="1" fontId="29" fillId="0" borderId="5" xfId="3" applyNumberFormat="1" applyFont="1" applyBorder="1" applyAlignment="1">
      <alignment horizontal="center" vertical="center"/>
    </xf>
    <xf numFmtId="1" fontId="29" fillId="4" borderId="5" xfId="3" applyNumberFormat="1" applyFont="1" applyFill="1" applyBorder="1" applyAlignment="1">
      <alignment horizontal="center" vertical="center"/>
    </xf>
    <xf numFmtId="0" fontId="16" fillId="0" borderId="9" xfId="0" applyFont="1" applyBorder="1" applyAlignment="1">
      <alignment horizontal="left" vertical="center"/>
    </xf>
    <xf numFmtId="0" fontId="31" fillId="0" borderId="5" xfId="0" applyFont="1" applyBorder="1" applyAlignment="1">
      <alignment horizontal="center" vertical="center"/>
    </xf>
    <xf numFmtId="1" fontId="32" fillId="2" borderId="5" xfId="3" applyNumberFormat="1" applyFont="1" applyFill="1" applyBorder="1" applyAlignment="1">
      <alignment horizontal="center" vertical="center"/>
    </xf>
    <xf numFmtId="1" fontId="17" fillId="0" borderId="5" xfId="3" applyNumberFormat="1" applyFont="1" applyBorder="1" applyAlignment="1">
      <alignment horizontal="center" vertical="center"/>
    </xf>
    <xf numFmtId="0" fontId="23" fillId="0" borderId="0" xfId="2" applyFont="1" applyBorder="1" applyAlignment="1">
      <alignment horizontal="left" vertical="center"/>
    </xf>
    <xf numFmtId="0" fontId="35" fillId="0" borderId="0" xfId="3" applyFont="1" applyBorder="1" applyAlignment="1">
      <alignment horizontal="right" vertical="center" wrapText="1"/>
    </xf>
    <xf numFmtId="0" fontId="35" fillId="0" borderId="0" xfId="0" applyFont="1" applyBorder="1" applyAlignment="1">
      <alignment horizontal="right" vertical="center"/>
    </xf>
    <xf numFmtId="0" fontId="17" fillId="7" borderId="0" xfId="0" applyFont="1" applyFill="1" applyAlignment="1">
      <alignment horizontal="center"/>
    </xf>
    <xf numFmtId="0" fontId="17" fillId="4" borderId="0" xfId="0" applyFont="1" applyFill="1" applyAlignment="1">
      <alignment horizontal="center"/>
    </xf>
    <xf numFmtId="1" fontId="24" fillId="0" borderId="3" xfId="3" applyNumberFormat="1" applyFont="1" applyBorder="1" applyAlignment="1">
      <alignment horizontal="center" vertical="center"/>
    </xf>
    <xf numFmtId="1" fontId="24" fillId="0" borderId="4" xfId="3" applyNumberFormat="1" applyFont="1" applyBorder="1" applyAlignment="1">
      <alignment horizontal="center" vertical="center"/>
    </xf>
    <xf numFmtId="0" fontId="21" fillId="0" borderId="0" xfId="3" applyFont="1" applyBorder="1" applyAlignment="1">
      <alignment horizont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165" fontId="10" fillId="4" borderId="2" xfId="0" applyNumberFormat="1" applyFont="1" applyFill="1" applyBorder="1" applyAlignment="1">
      <alignment horizontal="center" vertical="center"/>
    </xf>
    <xf numFmtId="165" fontId="10" fillId="4" borderId="4" xfId="0" applyNumberFormat="1" applyFont="1" applyFill="1" applyBorder="1" applyAlignment="1">
      <alignment horizontal="center" vertical="center"/>
    </xf>
    <xf numFmtId="165" fontId="19" fillId="0" borderId="2" xfId="3" applyNumberFormat="1" applyFont="1" applyBorder="1" applyAlignment="1">
      <alignment horizontal="center"/>
    </xf>
    <xf numFmtId="165" fontId="19" fillId="0" borderId="3" xfId="3" applyNumberFormat="1" applyFont="1" applyBorder="1" applyAlignment="1">
      <alignment horizontal="center"/>
    </xf>
    <xf numFmtId="165" fontId="19" fillId="0" borderId="4" xfId="3" applyNumberFormat="1" applyFont="1" applyBorder="1" applyAlignment="1">
      <alignment horizontal="center"/>
    </xf>
    <xf numFmtId="165" fontId="17" fillId="0" borderId="2" xfId="3" applyNumberFormat="1" applyFont="1" applyFill="1" applyBorder="1" applyAlignment="1">
      <alignment horizontal="left" vertical="center"/>
    </xf>
    <xf numFmtId="165" fontId="17" fillId="0" borderId="3" xfId="3" applyNumberFormat="1" applyFont="1" applyFill="1" applyBorder="1" applyAlignment="1">
      <alignment horizontal="left" vertical="center"/>
    </xf>
    <xf numFmtId="165" fontId="17" fillId="0" borderId="4" xfId="3" applyNumberFormat="1" applyFont="1" applyFill="1" applyBorder="1" applyAlignment="1">
      <alignment horizontal="left" vertical="center"/>
    </xf>
    <xf numFmtId="0" fontId="29" fillId="0" borderId="2" xfId="2" applyFont="1" applyBorder="1" applyAlignment="1">
      <alignment horizontal="left" vertical="center" wrapText="1"/>
    </xf>
    <xf numFmtId="0" fontId="29" fillId="0" borderId="3" xfId="2" applyFont="1" applyBorder="1" applyAlignment="1">
      <alignment horizontal="left" vertical="center" wrapText="1"/>
    </xf>
    <xf numFmtId="0" fontId="35" fillId="0" borderId="0" xfId="3" applyFont="1" applyBorder="1" applyAlignment="1">
      <alignment horizontal="right" vertical="center"/>
    </xf>
    <xf numFmtId="0" fontId="20" fillId="0" borderId="5" xfId="3" applyFont="1" applyBorder="1" applyAlignment="1">
      <alignment horizontal="center" vertical="center"/>
    </xf>
    <xf numFmtId="165" fontId="29" fillId="0" borderId="5" xfId="3" applyNumberFormat="1" applyFont="1" applyBorder="1" applyAlignment="1">
      <alignment horizontal="center" vertical="center"/>
    </xf>
    <xf numFmtId="2" fontId="17" fillId="4" borderId="5" xfId="3" applyNumberFormat="1" applyFont="1" applyFill="1" applyBorder="1" applyAlignment="1">
      <alignment horizontal="center" vertical="center"/>
    </xf>
    <xf numFmtId="0" fontId="17" fillId="0" borderId="5" xfId="3" applyFont="1" applyBorder="1" applyAlignment="1">
      <alignment horizontal="center" vertical="center"/>
    </xf>
    <xf numFmtId="0" fontId="21" fillId="0" borderId="5" xfId="3" applyFont="1" applyBorder="1" applyAlignment="1">
      <alignment horizontal="center" vertical="center" wrapText="1"/>
    </xf>
    <xf numFmtId="0" fontId="40" fillId="0" borderId="5" xfId="0" applyFont="1" applyBorder="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0" fillId="0" borderId="13" xfId="3" applyFont="1" applyBorder="1" applyAlignment="1">
      <alignment horizontal="center" vertical="center"/>
    </xf>
    <xf numFmtId="0" fontId="20" fillId="0" borderId="14" xfId="3" applyFont="1" applyBorder="1" applyAlignment="1">
      <alignment horizontal="center" vertical="center"/>
    </xf>
    <xf numFmtId="0" fontId="20" fillId="0" borderId="15" xfId="3" applyFont="1" applyBorder="1" applyAlignment="1">
      <alignment horizontal="center" vertical="center"/>
    </xf>
    <xf numFmtId="165" fontId="17" fillId="0" borderId="13" xfId="3" applyNumberFormat="1" applyFont="1" applyFill="1" applyBorder="1" applyAlignment="1">
      <alignment horizontal="center" vertical="center"/>
    </xf>
    <xf numFmtId="165" fontId="17" fillId="0" borderId="14" xfId="3" applyNumberFormat="1" applyFont="1" applyFill="1" applyBorder="1" applyAlignment="1">
      <alignment horizontal="center" vertical="center"/>
    </xf>
    <xf numFmtId="165" fontId="17" fillId="0" borderId="15" xfId="3" applyNumberFormat="1" applyFont="1" applyFill="1" applyBorder="1" applyAlignment="1">
      <alignment horizontal="center" vertical="center"/>
    </xf>
    <xf numFmtId="0" fontId="58" fillId="0" borderId="2" xfId="0" applyFont="1" applyFill="1" applyBorder="1" applyAlignment="1">
      <alignment horizontal="center" vertical="center" wrapText="1"/>
    </xf>
    <xf numFmtId="0" fontId="58" fillId="0" borderId="3"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21" fillId="0" borderId="7" xfId="2" applyFont="1" applyBorder="1" applyAlignment="1">
      <alignment horizontal="left" vertical="center"/>
    </xf>
    <xf numFmtId="0" fontId="21" fillId="0" borderId="0" xfId="2" applyFont="1" applyAlignment="1">
      <alignment horizontal="left" vertical="center"/>
    </xf>
    <xf numFmtId="0" fontId="17" fillId="0" borderId="2" xfId="2" applyFont="1" applyFill="1" applyBorder="1" applyAlignment="1">
      <alignment horizontal="left"/>
    </xf>
    <xf numFmtId="0" fontId="17" fillId="0" borderId="3" xfId="2" applyFont="1" applyFill="1" applyBorder="1" applyAlignment="1">
      <alignment horizontal="left"/>
    </xf>
    <xf numFmtId="0" fontId="17" fillId="0" borderId="4" xfId="2" applyFont="1" applyFill="1" applyBorder="1" applyAlignment="1">
      <alignment horizontal="left"/>
    </xf>
    <xf numFmtId="0" fontId="17" fillId="0" borderId="2" xfId="2" applyNumberFormat="1" applyFont="1" applyFill="1" applyBorder="1" applyAlignment="1">
      <alignment horizontal="left"/>
    </xf>
    <xf numFmtId="0" fontId="17" fillId="0" borderId="3" xfId="2" applyNumberFormat="1" applyFont="1" applyFill="1" applyBorder="1" applyAlignment="1">
      <alignment horizontal="left"/>
    </xf>
    <xf numFmtId="0" fontId="17" fillId="0" borderId="4" xfId="2" applyNumberFormat="1" applyFont="1" applyFill="1" applyBorder="1" applyAlignment="1">
      <alignment horizontal="left"/>
    </xf>
    <xf numFmtId="0" fontId="17" fillId="0" borderId="0" xfId="0" applyFont="1" applyAlignment="1">
      <alignment horizontal="center"/>
    </xf>
    <xf numFmtId="0" fontId="21" fillId="0" borderId="5" xfId="0" applyFont="1" applyBorder="1" applyAlignment="1">
      <alignment horizontal="center" vertical="center"/>
    </xf>
    <xf numFmtId="0" fontId="31" fillId="0" borderId="5" xfId="3" applyFont="1" applyBorder="1" applyAlignment="1">
      <alignment horizontal="center" vertical="center"/>
    </xf>
    <xf numFmtId="0" fontId="41" fillId="0" borderId="8" xfId="3" applyFont="1" applyBorder="1" applyAlignment="1">
      <alignment horizontal="center" vertical="center"/>
    </xf>
    <xf numFmtId="0" fontId="41" fillId="0" borderId="9" xfId="3" applyFont="1" applyBorder="1" applyAlignment="1">
      <alignment horizontal="center" vertical="center"/>
    </xf>
    <xf numFmtId="0" fontId="41" fillId="0" borderId="10" xfId="3" applyFont="1" applyBorder="1" applyAlignment="1">
      <alignment horizontal="center" vertical="center"/>
    </xf>
    <xf numFmtId="0" fontId="41" fillId="0" borderId="11" xfId="3" applyFont="1" applyBorder="1" applyAlignment="1">
      <alignment horizontal="center" vertical="center"/>
    </xf>
    <xf numFmtId="0" fontId="41" fillId="0" borderId="1" xfId="3" applyFont="1" applyBorder="1" applyAlignment="1">
      <alignment horizontal="center" vertical="center"/>
    </xf>
    <xf numFmtId="0" fontId="41" fillId="0" borderId="12" xfId="3" applyFont="1" applyBorder="1" applyAlignment="1">
      <alignment horizontal="center" vertical="center"/>
    </xf>
    <xf numFmtId="0" fontId="17" fillId="4" borderId="2" xfId="2" applyFont="1" applyFill="1" applyBorder="1" applyAlignment="1">
      <alignment horizontal="left" vertical="center"/>
    </xf>
    <xf numFmtId="0" fontId="17" fillId="4" borderId="3" xfId="2" applyFont="1" applyFill="1" applyBorder="1" applyAlignment="1">
      <alignment horizontal="left" vertical="center"/>
    </xf>
    <xf numFmtId="0" fontId="17" fillId="4" borderId="4" xfId="2" applyFont="1" applyFill="1" applyBorder="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right"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3" fillId="0" borderId="1" xfId="2" applyFont="1" applyBorder="1" applyAlignment="1">
      <alignment horizontal="left"/>
    </xf>
    <xf numFmtId="0" fontId="12" fillId="0" borderId="5" xfId="0" applyFont="1" applyBorder="1" applyAlignment="1">
      <alignment horizontal="center" vertical="center" wrapText="1"/>
    </xf>
    <xf numFmtId="2" fontId="17" fillId="0" borderId="5" xfId="0" applyNumberFormat="1" applyFont="1" applyBorder="1" applyAlignment="1">
      <alignment horizontal="center" vertical="center"/>
    </xf>
    <xf numFmtId="0" fontId="21" fillId="0" borderId="5" xfId="3" applyFont="1" applyBorder="1" applyAlignment="1">
      <alignment horizontal="center" vertical="center"/>
    </xf>
    <xf numFmtId="1" fontId="17" fillId="4" borderId="2" xfId="3" applyNumberFormat="1" applyFont="1" applyFill="1" applyBorder="1" applyAlignment="1">
      <alignment horizontal="center" vertical="center"/>
    </xf>
    <xf numFmtId="1" fontId="17" fillId="4" borderId="4" xfId="3" applyNumberFormat="1" applyFont="1" applyFill="1" applyBorder="1" applyAlignment="1">
      <alignment horizontal="center" vertical="center"/>
    </xf>
    <xf numFmtId="0" fontId="20" fillId="0" borderId="5" xfId="3" applyFont="1" applyBorder="1" applyAlignment="1">
      <alignment horizontal="center" vertical="center" wrapText="1"/>
    </xf>
    <xf numFmtId="165" fontId="17" fillId="0" borderId="13" xfId="3" applyNumberFormat="1" applyFont="1" applyFill="1" applyBorder="1" applyAlignment="1">
      <alignment horizontal="center" vertical="center" wrapText="1"/>
    </xf>
    <xf numFmtId="165" fontId="17" fillId="0" borderId="14" xfId="3" applyNumberFormat="1" applyFont="1" applyFill="1" applyBorder="1" applyAlignment="1">
      <alignment horizontal="center" vertical="center" wrapText="1"/>
    </xf>
    <xf numFmtId="165" fontId="17" fillId="0" borderId="15" xfId="3" applyNumberFormat="1" applyFont="1" applyFill="1" applyBorder="1" applyAlignment="1">
      <alignment horizontal="center" vertical="center" wrapText="1"/>
    </xf>
    <xf numFmtId="165" fontId="32" fillId="0" borderId="2" xfId="3" applyNumberFormat="1" applyFont="1" applyBorder="1" applyAlignment="1">
      <alignment horizontal="left" vertical="center"/>
    </xf>
    <xf numFmtId="165" fontId="32" fillId="0" borderId="3" xfId="3" applyNumberFormat="1" applyFont="1" applyBorder="1" applyAlignment="1">
      <alignment horizontal="left" vertical="center"/>
    </xf>
    <xf numFmtId="165" fontId="32" fillId="0" borderId="4" xfId="3" applyNumberFormat="1" applyFont="1" applyBorder="1" applyAlignment="1">
      <alignment horizontal="left" vertical="center"/>
    </xf>
    <xf numFmtId="170" fontId="27" fillId="4" borderId="2" xfId="3" applyNumberFormat="1" applyFont="1" applyFill="1" applyBorder="1" applyAlignment="1">
      <alignment horizontal="center" vertical="center"/>
    </xf>
    <xf numFmtId="170" fontId="27" fillId="4" borderId="3" xfId="3" applyNumberFormat="1" applyFont="1" applyFill="1" applyBorder="1" applyAlignment="1">
      <alignment horizontal="center" vertical="center"/>
    </xf>
    <xf numFmtId="170" fontId="27" fillId="4" borderId="4" xfId="3" applyNumberFormat="1" applyFont="1" applyFill="1" applyBorder="1" applyAlignment="1">
      <alignment horizontal="center" vertical="center"/>
    </xf>
    <xf numFmtId="0" fontId="19" fillId="0" borderId="0" xfId="3" applyFont="1" applyBorder="1" applyAlignment="1">
      <alignment horizontal="left"/>
    </xf>
    <xf numFmtId="0" fontId="31" fillId="0" borderId="13" xfId="3" applyFont="1" applyBorder="1" applyAlignment="1">
      <alignment horizontal="center" vertical="center"/>
    </xf>
    <xf numFmtId="0" fontId="36" fillId="0" borderId="13" xfId="3" applyFont="1" applyBorder="1" applyAlignment="1">
      <alignment horizontal="center" vertical="center"/>
    </xf>
    <xf numFmtId="1" fontId="28" fillId="2" borderId="5" xfId="3" applyNumberFormat="1" applyFont="1" applyFill="1" applyBorder="1" applyAlignment="1">
      <alignment horizontal="center" vertical="center"/>
    </xf>
    <xf numFmtId="165" fontId="28" fillId="0" borderId="5" xfId="3" applyNumberFormat="1" applyFont="1" applyBorder="1" applyAlignment="1">
      <alignment horizontal="center" vertical="center"/>
    </xf>
    <xf numFmtId="0" fontId="28" fillId="0" borderId="5" xfId="3" applyFont="1" applyBorder="1" applyAlignment="1">
      <alignment horizontal="right" vertical="center"/>
    </xf>
    <xf numFmtId="0" fontId="35" fillId="0" borderId="5" xfId="3" applyFont="1" applyFill="1" applyBorder="1" applyAlignment="1">
      <alignment horizontal="center" vertical="center"/>
    </xf>
    <xf numFmtId="0" fontId="17" fillId="0" borderId="5" xfId="3" applyFont="1" applyBorder="1" applyAlignment="1">
      <alignment horizontal="right" vertical="center"/>
    </xf>
    <xf numFmtId="0" fontId="23" fillId="0" borderId="5" xfId="3" applyFont="1" applyFill="1" applyBorder="1" applyAlignment="1">
      <alignment horizontal="center" vertical="center"/>
    </xf>
    <xf numFmtId="0" fontId="17" fillId="0" borderId="2" xfId="2" applyFont="1" applyFill="1" applyBorder="1" applyAlignment="1">
      <alignment horizontal="left" vertical="center"/>
    </xf>
    <xf numFmtId="0" fontId="17" fillId="0" borderId="3" xfId="2" applyFont="1" applyFill="1" applyBorder="1" applyAlignment="1">
      <alignment horizontal="left" vertical="center"/>
    </xf>
    <xf numFmtId="0" fontId="17" fillId="0" borderId="4" xfId="2" applyFont="1" applyFill="1" applyBorder="1" applyAlignment="1">
      <alignment horizontal="left" vertical="center"/>
    </xf>
    <xf numFmtId="0" fontId="28" fillId="0" borderId="5" xfId="3" applyFont="1" applyFill="1" applyBorder="1" applyAlignment="1">
      <alignment horizontal="right" vertical="center"/>
    </xf>
    <xf numFmtId="0" fontId="10" fillId="0" borderId="0" xfId="0" applyFont="1" applyAlignment="1">
      <alignment horizontal="right" vertical="center"/>
    </xf>
    <xf numFmtId="1" fontId="8" fillId="6" borderId="11" xfId="0"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1" fontId="8" fillId="6" borderId="12" xfId="0" applyNumberFormat="1" applyFont="1" applyFill="1" applyBorder="1" applyAlignment="1">
      <alignment horizontal="center" vertical="center"/>
    </xf>
    <xf numFmtId="164" fontId="8" fillId="6" borderId="11" xfId="0" applyNumberFormat="1" applyFont="1" applyFill="1" applyBorder="1" applyAlignment="1">
      <alignment horizontal="center" vertical="center"/>
    </xf>
    <xf numFmtId="164" fontId="8" fillId="6" borderId="1" xfId="0" applyNumberFormat="1" applyFont="1" applyFill="1" applyBorder="1" applyAlignment="1">
      <alignment horizontal="center" vertical="center"/>
    </xf>
    <xf numFmtId="164" fontId="8" fillId="6" borderId="12" xfId="0" applyNumberFormat="1" applyFont="1" applyFill="1" applyBorder="1" applyAlignment="1">
      <alignment horizontal="center" vertical="center"/>
    </xf>
    <xf numFmtId="0" fontId="20" fillId="0" borderId="5" xfId="0" applyFont="1" applyBorder="1" applyAlignment="1">
      <alignment horizontal="center" vertical="center" wrapText="1"/>
    </xf>
    <xf numFmtId="0" fontId="10" fillId="4" borderId="0" xfId="0" applyFont="1" applyFill="1" applyAlignment="1">
      <alignment horizontal="center" wrapText="1"/>
    </xf>
    <xf numFmtId="0" fontId="14" fillId="0" borderId="1" xfId="0" applyFont="1" applyFill="1" applyBorder="1" applyAlignment="1">
      <alignment horizontal="center"/>
    </xf>
    <xf numFmtId="0" fontId="48" fillId="2" borderId="2" xfId="0" applyFont="1" applyFill="1" applyBorder="1" applyAlignment="1">
      <alignment horizontal="left" vertical="center" wrapText="1"/>
    </xf>
    <xf numFmtId="0" fontId="48" fillId="2" borderId="3" xfId="0" applyFont="1" applyFill="1" applyBorder="1" applyAlignment="1">
      <alignment horizontal="left" vertical="center" wrapText="1"/>
    </xf>
    <xf numFmtId="0" fontId="49" fillId="2" borderId="3" xfId="0" applyFont="1" applyFill="1" applyBorder="1" applyAlignment="1">
      <alignment horizontal="left" vertical="center"/>
    </xf>
    <xf numFmtId="0" fontId="49" fillId="2" borderId="4" xfId="0" applyFont="1" applyFill="1" applyBorder="1" applyAlignment="1">
      <alignment horizontal="left" vertical="center"/>
    </xf>
    <xf numFmtId="0" fontId="20" fillId="0" borderId="14" xfId="0" applyFont="1" applyBorder="1" applyAlignment="1">
      <alignment horizontal="center" vertical="center" wrapText="1"/>
    </xf>
    <xf numFmtId="0" fontId="20" fillId="0" borderId="5" xfId="0" applyFont="1" applyBorder="1" applyAlignment="1">
      <alignment horizontal="center" vertical="center"/>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5"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57" fillId="0" borderId="5" xfId="0" applyFont="1" applyFill="1" applyBorder="1" applyAlignment="1">
      <alignment horizontal="center" vertical="center"/>
    </xf>
    <xf numFmtId="0" fontId="10" fillId="0" borderId="6" xfId="0" applyFont="1" applyBorder="1" applyAlignment="1">
      <alignment horizontal="right" vertical="center"/>
    </xf>
    <xf numFmtId="165" fontId="10" fillId="0" borderId="1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10" fillId="0" borderId="2"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0" fontId="10" fillId="7" borderId="9" xfId="0" applyFont="1" applyFill="1" applyBorder="1" applyAlignment="1">
      <alignment horizontal="center"/>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165" fontId="17" fillId="4" borderId="13" xfId="0" applyNumberFormat="1" applyFont="1" applyFill="1" applyBorder="1" applyAlignment="1">
      <alignment horizontal="center" vertical="center"/>
    </xf>
    <xf numFmtId="165" fontId="17" fillId="4" borderId="14" xfId="0" applyNumberFormat="1" applyFont="1" applyFill="1" applyBorder="1" applyAlignment="1">
      <alignment horizontal="center" vertical="center"/>
    </xf>
    <xf numFmtId="165" fontId="17" fillId="4" borderId="15" xfId="0" applyNumberFormat="1" applyFont="1" applyFill="1" applyBorder="1" applyAlignment="1">
      <alignment horizontal="center" vertical="center"/>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165" fontId="17" fillId="4" borderId="13" xfId="0" applyNumberFormat="1" applyFont="1" applyFill="1" applyBorder="1" applyAlignment="1">
      <alignment horizontal="center" vertical="center" wrapText="1"/>
    </xf>
    <xf numFmtId="165" fontId="17" fillId="4" borderId="14" xfId="0" applyNumberFormat="1" applyFont="1" applyFill="1" applyBorder="1" applyAlignment="1">
      <alignment horizontal="center" vertical="center" wrapText="1"/>
    </xf>
    <xf numFmtId="165" fontId="17" fillId="4" borderId="15" xfId="0" applyNumberFormat="1" applyFont="1" applyFill="1" applyBorder="1" applyAlignment="1">
      <alignment horizontal="center" vertical="center" wrapText="1"/>
    </xf>
    <xf numFmtId="165" fontId="17" fillId="4" borderId="5" xfId="0" applyNumberFormat="1" applyFont="1" applyFill="1" applyBorder="1" applyAlignment="1">
      <alignment horizontal="center" vertical="center"/>
    </xf>
    <xf numFmtId="0" fontId="21" fillId="0" borderId="17" xfId="0" applyFont="1" applyBorder="1" applyAlignment="1">
      <alignment horizontal="left" vertical="top"/>
    </xf>
    <xf numFmtId="165" fontId="17" fillId="4" borderId="17" xfId="0" applyNumberFormat="1" applyFont="1" applyFill="1" applyBorder="1" applyAlignment="1">
      <alignment horizontal="center" vertical="center"/>
    </xf>
    <xf numFmtId="0" fontId="40" fillId="0" borderId="1" xfId="0" applyFont="1" applyBorder="1" applyAlignment="1">
      <alignment horizontal="left" vertical="top" wrapText="1"/>
    </xf>
    <xf numFmtId="0" fontId="44" fillId="0" borderId="19" xfId="0" applyFont="1" applyBorder="1" applyAlignment="1">
      <alignment horizontal="right" vertical="center"/>
    </xf>
    <xf numFmtId="0" fontId="44" fillId="0" borderId="20"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40" fillId="0" borderId="0" xfId="0" applyFont="1" applyBorder="1" applyAlignment="1">
      <alignment horizontal="left" vertical="top" wrapText="1"/>
    </xf>
    <xf numFmtId="0" fontId="24" fillId="0" borderId="0" xfId="0" applyFont="1" applyBorder="1" applyAlignment="1">
      <alignment horizontal="left" vertical="top" wrapText="1"/>
    </xf>
    <xf numFmtId="0" fontId="24" fillId="0" borderId="2" xfId="0" applyFont="1" applyBorder="1" applyAlignment="1">
      <alignment horizontal="right" vertical="top"/>
    </xf>
    <xf numFmtId="0" fontId="24" fillId="0" borderId="3" xfId="0" applyFont="1" applyBorder="1" applyAlignment="1">
      <alignment horizontal="right" vertical="top"/>
    </xf>
    <xf numFmtId="0" fontId="24" fillId="0" borderId="4" xfId="0" applyFont="1" applyBorder="1" applyAlignment="1">
      <alignment horizontal="right" vertical="top"/>
    </xf>
    <xf numFmtId="0" fontId="24" fillId="0" borderId="2" xfId="0" applyFont="1" applyFill="1" applyBorder="1" applyAlignment="1">
      <alignment horizontal="right" vertical="center" wrapText="1"/>
    </xf>
    <xf numFmtId="0" fontId="24" fillId="0" borderId="3" xfId="0" applyFont="1" applyFill="1" applyBorder="1" applyAlignment="1">
      <alignment horizontal="right" vertical="center" wrapText="1"/>
    </xf>
    <xf numFmtId="169" fontId="18" fillId="2" borderId="2" xfId="0" applyNumberFormat="1" applyFont="1" applyFill="1" applyBorder="1" applyAlignment="1">
      <alignment horizontal="center" vertical="center"/>
    </xf>
    <xf numFmtId="169" fontId="18" fillId="2" borderId="4" xfId="0" applyNumberFormat="1" applyFont="1" applyFill="1" applyBorder="1" applyAlignment="1">
      <alignment horizontal="center" vertical="center"/>
    </xf>
    <xf numFmtId="0" fontId="17" fillId="4" borderId="3"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8" xfId="0" applyFont="1" applyFill="1" applyBorder="1" applyAlignment="1">
      <alignment horizontal="left"/>
    </xf>
    <xf numFmtId="0" fontId="24" fillId="0" borderId="9" xfId="0" applyFont="1" applyFill="1" applyBorder="1" applyAlignment="1">
      <alignment horizontal="left"/>
    </xf>
    <xf numFmtId="0" fontId="24" fillId="0" borderId="10" xfId="0" applyFont="1" applyFill="1" applyBorder="1" applyAlignment="1">
      <alignment horizontal="left"/>
    </xf>
    <xf numFmtId="0" fontId="28" fillId="0" borderId="5" xfId="0" applyFont="1" applyFill="1" applyBorder="1" applyAlignment="1">
      <alignment horizontal="center" vertical="center" wrapText="1"/>
    </xf>
    <xf numFmtId="0" fontId="24" fillId="0" borderId="13" xfId="0" applyFont="1" applyBorder="1" applyAlignment="1">
      <alignment horizontal="right" vertical="top"/>
    </xf>
    <xf numFmtId="0" fontId="24" fillId="0" borderId="14" xfId="0" applyFont="1" applyBorder="1" applyAlignment="1">
      <alignment horizontal="right" vertical="top"/>
    </xf>
    <xf numFmtId="0" fontId="24" fillId="0" borderId="15" xfId="0" applyFont="1" applyBorder="1" applyAlignment="1">
      <alignment horizontal="right" vertical="top"/>
    </xf>
    <xf numFmtId="0" fontId="41" fillId="2" borderId="2" xfId="0" applyFont="1" applyFill="1" applyBorder="1" applyAlignment="1">
      <alignment horizontal="left"/>
    </xf>
    <xf numFmtId="0" fontId="41" fillId="2" borderId="3" xfId="0" applyFont="1" applyFill="1" applyBorder="1" applyAlignment="1">
      <alignment horizontal="left"/>
    </xf>
    <xf numFmtId="0" fontId="41" fillId="2" borderId="4" xfId="0" applyFont="1" applyFill="1" applyBorder="1" applyAlignment="1">
      <alignment horizontal="left"/>
    </xf>
    <xf numFmtId="0" fontId="24" fillId="0" borderId="7" xfId="0" applyFont="1" applyFill="1" applyBorder="1" applyAlignment="1">
      <alignment horizontal="right"/>
    </xf>
    <xf numFmtId="0" fontId="24" fillId="0" borderId="0" xfId="0" applyFont="1" applyFill="1" applyBorder="1" applyAlignment="1">
      <alignment horizontal="right"/>
    </xf>
    <xf numFmtId="0" fontId="24" fillId="0" borderId="6" xfId="0" applyFont="1" applyFill="1" applyBorder="1" applyAlignment="1">
      <alignment horizontal="right"/>
    </xf>
    <xf numFmtId="0" fontId="24" fillId="0" borderId="11" xfId="0" applyFont="1" applyFill="1" applyBorder="1" applyAlignment="1">
      <alignment horizontal="right"/>
    </xf>
    <xf numFmtId="0" fontId="24" fillId="0" borderId="1" xfId="0" applyFont="1" applyFill="1" applyBorder="1" applyAlignment="1">
      <alignment horizontal="right"/>
    </xf>
    <xf numFmtId="0" fontId="24" fillId="0" borderId="12" xfId="0" applyFont="1" applyFill="1" applyBorder="1" applyAlignment="1">
      <alignment horizontal="right"/>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cellXfs>
  <cellStyles count="7">
    <cellStyle name="Hyperlink" xfId="6" builtinId="8"/>
    <cellStyle name="Normal" xfId="0" builtinId="0"/>
    <cellStyle name="Normal 2" xfId="4" xr:uid="{00000000-0005-0000-0000-000002000000}"/>
    <cellStyle name="Normal 3 5" xfId="5" xr:uid="{00000000-0005-0000-0000-000003000000}"/>
    <cellStyle name="Percent" xfId="1" builtinId="5"/>
    <cellStyle name="Standard_HWB Kurzverf. Formular" xfId="3" xr:uid="{00000000-0005-0000-0000-000005000000}"/>
    <cellStyle name="Standard_HWB Kurzverf. Formular (2)" xfId="2" xr:uid="{00000000-0005-0000-0000-000006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1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ikumi.lv/ta/id/296651-siltumnicefekta-gazu-emisiju-aprekina-metodik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AA60"/>
  <sheetViews>
    <sheetView showGridLines="0" workbookViewId="0">
      <selection activeCell="AB33" sqref="AB33"/>
    </sheetView>
  </sheetViews>
  <sheetFormatPr defaultColWidth="8.88671875" defaultRowHeight="13.8" x14ac:dyDescent="0.25"/>
  <cols>
    <col min="1" max="1" width="3" style="17" customWidth="1"/>
    <col min="2" max="2" width="5.44140625" style="17" customWidth="1"/>
    <col min="3" max="14" width="9.5546875" style="17" customWidth="1"/>
    <col min="15" max="15" width="13.88671875" style="17" bestFit="1" customWidth="1"/>
    <col min="16" max="16" width="8.88671875" style="17" hidden="1" customWidth="1"/>
    <col min="17" max="17" width="8.88671875" style="17"/>
    <col min="18" max="18" width="8.88671875" style="17" customWidth="1"/>
    <col min="19" max="19" width="31.109375" style="17" hidden="1" customWidth="1"/>
    <col min="20" max="20" width="8.88671875" style="17" hidden="1" customWidth="1"/>
    <col min="21" max="21" width="14.6640625" style="17" hidden="1" customWidth="1"/>
    <col min="22" max="27" width="8.88671875" style="17" hidden="1" customWidth="1"/>
    <col min="28" max="29" width="8.88671875" style="17" customWidth="1"/>
    <col min="30" max="16384" width="8.88671875" style="17"/>
  </cols>
  <sheetData>
    <row r="1" spans="1:21" x14ac:dyDescent="0.25">
      <c r="A1" s="217" t="s">
        <v>98</v>
      </c>
      <c r="B1" s="217"/>
      <c r="C1" s="172" t="s">
        <v>214</v>
      </c>
      <c r="D1" s="172"/>
      <c r="E1" s="172"/>
      <c r="F1" s="172"/>
      <c r="G1" s="172"/>
      <c r="H1" s="172"/>
      <c r="I1" s="172"/>
      <c r="J1" s="172"/>
      <c r="K1" s="40"/>
      <c r="L1" s="40"/>
      <c r="M1" s="40"/>
      <c r="N1" s="40"/>
      <c r="O1" s="40"/>
    </row>
    <row r="2" spans="1:21" ht="21" customHeight="1" x14ac:dyDescent="0.25">
      <c r="A2" s="173"/>
      <c r="B2" s="173"/>
      <c r="C2" s="176" t="s">
        <v>99</v>
      </c>
      <c r="D2" s="173"/>
      <c r="E2" s="173"/>
      <c r="F2" s="173"/>
      <c r="G2" s="173"/>
      <c r="H2" s="173"/>
      <c r="I2" s="173"/>
      <c r="J2" s="173"/>
      <c r="K2" s="41"/>
      <c r="L2" s="41"/>
      <c r="M2" s="41"/>
      <c r="N2" s="41"/>
      <c r="O2" s="41"/>
    </row>
    <row r="3" spans="1:21" s="42" customFormat="1" ht="43.95" customHeight="1" x14ac:dyDescent="0.3">
      <c r="A3" s="218" t="s">
        <v>119</v>
      </c>
      <c r="B3" s="218"/>
      <c r="C3" s="218"/>
      <c r="D3" s="218"/>
      <c r="E3" s="218"/>
      <c r="F3" s="218"/>
      <c r="G3" s="218"/>
      <c r="H3" s="218"/>
      <c r="I3" s="218"/>
      <c r="J3" s="218"/>
      <c r="K3" s="218"/>
      <c r="L3" s="218"/>
      <c r="M3" s="218"/>
      <c r="N3" s="218"/>
      <c r="O3" s="218"/>
    </row>
    <row r="4" spans="1:21" s="42" customFormat="1" ht="22.95" customHeight="1" x14ac:dyDescent="0.3">
      <c r="B4" s="219" t="s">
        <v>150</v>
      </c>
      <c r="C4" s="219"/>
      <c r="D4" s="219"/>
      <c r="E4" s="219"/>
      <c r="F4" s="219"/>
      <c r="G4" s="219"/>
      <c r="H4" s="219"/>
      <c r="I4" s="219"/>
      <c r="J4" s="219"/>
      <c r="K4" s="219"/>
      <c r="L4" s="219"/>
      <c r="M4" s="219"/>
      <c r="N4" s="219"/>
      <c r="O4" s="219"/>
    </row>
    <row r="5" spans="1:21" s="43" customFormat="1" ht="5.4" customHeight="1" x14ac:dyDescent="0.25">
      <c r="B5" s="44"/>
      <c r="C5" s="44"/>
      <c r="D5" s="44"/>
      <c r="E5" s="44"/>
      <c r="F5" s="44"/>
      <c r="G5" s="44"/>
      <c r="H5" s="44"/>
      <c r="I5" s="44"/>
      <c r="J5" s="44"/>
      <c r="K5" s="44"/>
      <c r="L5" s="44"/>
      <c r="M5" s="44"/>
      <c r="N5" s="44"/>
      <c r="O5" s="44"/>
    </row>
    <row r="6" spans="1:21" ht="15.6" x14ac:dyDescent="0.25">
      <c r="B6" s="244" t="s">
        <v>3</v>
      </c>
      <c r="C6" s="244"/>
      <c r="D6" s="244"/>
      <c r="E6" s="244"/>
      <c r="F6" s="241"/>
      <c r="G6" s="242"/>
      <c r="H6" s="242"/>
      <c r="I6" s="242"/>
      <c r="J6" s="242"/>
      <c r="K6" s="243"/>
      <c r="M6" s="240" t="s">
        <v>213</v>
      </c>
      <c r="N6" s="240"/>
      <c r="O6" s="240"/>
    </row>
    <row r="7" spans="1:21" ht="15.6" x14ac:dyDescent="0.25">
      <c r="B7" s="244" t="s">
        <v>36</v>
      </c>
      <c r="C7" s="244"/>
      <c r="D7" s="244"/>
      <c r="E7" s="244"/>
      <c r="F7" s="245"/>
      <c r="G7" s="246"/>
      <c r="H7" s="246"/>
      <c r="I7" s="246"/>
      <c r="J7" s="246"/>
      <c r="K7" s="247"/>
      <c r="M7" s="250" t="s">
        <v>206</v>
      </c>
      <c r="N7" s="250"/>
      <c r="O7" s="250"/>
    </row>
    <row r="8" spans="1:21" s="45" customFormat="1" ht="27.6" customHeight="1" x14ac:dyDescent="0.25">
      <c r="B8" s="46" t="s">
        <v>74</v>
      </c>
      <c r="C8" s="225" t="s">
        <v>49</v>
      </c>
      <c r="D8" s="225"/>
      <c r="E8" s="225"/>
      <c r="F8" s="225"/>
      <c r="G8" s="225"/>
      <c r="H8" s="225"/>
      <c r="I8" s="225"/>
      <c r="J8" s="225"/>
      <c r="K8" s="225"/>
      <c r="L8" s="225"/>
      <c r="M8" s="225"/>
      <c r="N8" s="225"/>
      <c r="O8" s="47"/>
    </row>
    <row r="9" spans="1:21" s="42" customFormat="1" ht="15.6" x14ac:dyDescent="0.3">
      <c r="A9" s="221" t="s">
        <v>50</v>
      </c>
      <c r="B9" s="221"/>
      <c r="C9" s="48" t="s">
        <v>51</v>
      </c>
      <c r="D9" s="48" t="s">
        <v>52</v>
      </c>
      <c r="E9" s="48" t="s">
        <v>53</v>
      </c>
      <c r="F9" s="48" t="s">
        <v>54</v>
      </c>
      <c r="G9" s="48" t="s">
        <v>55</v>
      </c>
      <c r="H9" s="48" t="s">
        <v>56</v>
      </c>
      <c r="I9" s="48" t="s">
        <v>57</v>
      </c>
      <c r="J9" s="48" t="s">
        <v>58</v>
      </c>
      <c r="K9" s="48" t="s">
        <v>59</v>
      </c>
      <c r="L9" s="48" t="s">
        <v>60</v>
      </c>
      <c r="M9" s="48" t="s">
        <v>61</v>
      </c>
      <c r="N9" s="48" t="s">
        <v>62</v>
      </c>
      <c r="O9" s="48" t="s">
        <v>63</v>
      </c>
    </row>
    <row r="10" spans="1:21" s="42" customFormat="1" ht="15.75" customHeight="1" x14ac:dyDescent="0.3">
      <c r="A10" s="220"/>
      <c r="B10" s="220"/>
      <c r="C10" s="49"/>
      <c r="D10" s="49"/>
      <c r="E10" s="49"/>
      <c r="F10" s="49"/>
      <c r="G10" s="49"/>
      <c r="H10" s="49"/>
      <c r="I10" s="49"/>
      <c r="J10" s="49"/>
      <c r="K10" s="49"/>
      <c r="L10" s="49"/>
      <c r="M10" s="49"/>
      <c r="N10" s="49"/>
      <c r="O10" s="50" t="str">
        <f>IF(P10=1,SUM(C10:N10),"")</f>
        <v/>
      </c>
      <c r="P10" s="42" t="str">
        <f>IF(SUM(C10:N10)&gt;0,1,"")</f>
        <v/>
      </c>
    </row>
    <row r="11" spans="1:21" s="42" customFormat="1" ht="15.75" customHeight="1" x14ac:dyDescent="0.3">
      <c r="A11" s="220"/>
      <c r="B11" s="220"/>
      <c r="C11" s="49"/>
      <c r="D11" s="49"/>
      <c r="E11" s="49"/>
      <c r="F11" s="49"/>
      <c r="G11" s="49"/>
      <c r="H11" s="49"/>
      <c r="I11" s="49"/>
      <c r="J11" s="49"/>
      <c r="K11" s="49"/>
      <c r="L11" s="49"/>
      <c r="M11" s="49"/>
      <c r="N11" s="49"/>
      <c r="O11" s="50" t="str">
        <f t="shared" ref="O11:O14" si="0">IF(P11=1,SUM(C11:N11),"")</f>
        <v/>
      </c>
      <c r="P11" s="42" t="str">
        <f t="shared" ref="P11:P14" si="1">IF(SUM(C11:N11)&gt;0,1,"")</f>
        <v/>
      </c>
    </row>
    <row r="12" spans="1:21" s="42" customFormat="1" ht="15.75" customHeight="1" x14ac:dyDescent="0.3">
      <c r="A12" s="220"/>
      <c r="B12" s="220"/>
      <c r="C12" s="49"/>
      <c r="D12" s="49"/>
      <c r="E12" s="49"/>
      <c r="F12" s="49"/>
      <c r="G12" s="49"/>
      <c r="H12" s="49"/>
      <c r="I12" s="49"/>
      <c r="J12" s="49"/>
      <c r="K12" s="49"/>
      <c r="L12" s="49"/>
      <c r="M12" s="49"/>
      <c r="N12" s="49"/>
      <c r="O12" s="50" t="str">
        <f t="shared" si="0"/>
        <v/>
      </c>
      <c r="P12" s="42" t="str">
        <f t="shared" si="1"/>
        <v/>
      </c>
    </row>
    <row r="13" spans="1:21" s="42" customFormat="1" ht="15.6" x14ac:dyDescent="0.3">
      <c r="A13" s="220"/>
      <c r="B13" s="220"/>
      <c r="C13" s="49"/>
      <c r="D13" s="49"/>
      <c r="E13" s="49"/>
      <c r="F13" s="49"/>
      <c r="G13" s="49"/>
      <c r="H13" s="49"/>
      <c r="I13" s="49"/>
      <c r="J13" s="49"/>
      <c r="K13" s="49"/>
      <c r="L13" s="49"/>
      <c r="M13" s="49"/>
      <c r="N13" s="49"/>
      <c r="O13" s="50" t="str">
        <f t="shared" si="0"/>
        <v/>
      </c>
      <c r="P13" s="42" t="str">
        <f t="shared" si="1"/>
        <v/>
      </c>
    </row>
    <row r="14" spans="1:21" s="42" customFormat="1" ht="15.6" x14ac:dyDescent="0.3">
      <c r="A14" s="220"/>
      <c r="B14" s="220"/>
      <c r="C14" s="49"/>
      <c r="D14" s="49"/>
      <c r="E14" s="49"/>
      <c r="F14" s="49"/>
      <c r="G14" s="49"/>
      <c r="H14" s="49"/>
      <c r="I14" s="49"/>
      <c r="J14" s="49"/>
      <c r="K14" s="49"/>
      <c r="L14" s="49"/>
      <c r="M14" s="49"/>
      <c r="N14" s="49"/>
      <c r="O14" s="50" t="str">
        <f t="shared" si="0"/>
        <v/>
      </c>
      <c r="P14" s="42" t="str">
        <f t="shared" si="1"/>
        <v/>
      </c>
    </row>
    <row r="15" spans="1:21" s="42" customFormat="1" ht="15.6" customHeight="1" x14ac:dyDescent="0.3">
      <c r="A15" s="224" t="s">
        <v>64</v>
      </c>
      <c r="B15" s="224"/>
      <c r="C15" s="224"/>
      <c r="D15" s="224"/>
      <c r="E15" s="224"/>
      <c r="F15" s="224"/>
      <c r="G15" s="224"/>
      <c r="H15" s="224"/>
      <c r="I15" s="224"/>
      <c r="J15" s="224"/>
      <c r="K15" s="224"/>
      <c r="L15" s="224"/>
      <c r="M15" s="224"/>
      <c r="N15" s="224"/>
      <c r="O15" s="51" t="e">
        <f>AVERAGE(O10:O14)</f>
        <v>#DIV/0!</v>
      </c>
    </row>
    <row r="16" spans="1:21" s="42" customFormat="1" ht="15.6" customHeight="1" x14ac:dyDescent="0.3">
      <c r="A16" s="249" t="s">
        <v>120</v>
      </c>
      <c r="B16" s="249"/>
      <c r="C16" s="249"/>
      <c r="D16" s="262" t="s">
        <v>121</v>
      </c>
      <c r="E16" s="262"/>
      <c r="F16" s="262"/>
      <c r="G16" s="262"/>
      <c r="H16" s="262"/>
      <c r="I16" s="262"/>
      <c r="J16" s="262"/>
      <c r="K16" s="262"/>
      <c r="L16" s="262"/>
      <c r="M16" s="262"/>
      <c r="N16" s="262"/>
      <c r="O16" s="143"/>
      <c r="S16" s="256" t="s">
        <v>128</v>
      </c>
      <c r="T16" s="257"/>
      <c r="U16" s="258"/>
    </row>
    <row r="17" spans="1:27" s="45" customFormat="1" ht="19.2" customHeight="1" x14ac:dyDescent="0.25">
      <c r="B17" s="52" t="s">
        <v>75</v>
      </c>
      <c r="C17" s="248" t="s">
        <v>65</v>
      </c>
      <c r="D17" s="248"/>
      <c r="E17" s="248"/>
      <c r="F17" s="248"/>
      <c r="G17" s="248"/>
      <c r="H17" s="248"/>
      <c r="I17" s="248"/>
      <c r="J17" s="248"/>
      <c r="K17" s="248"/>
      <c r="L17" s="248"/>
      <c r="M17" s="53"/>
      <c r="N17" s="53"/>
      <c r="O17" s="54"/>
      <c r="S17" s="55" t="s">
        <v>129</v>
      </c>
      <c r="T17" s="256" t="s">
        <v>130</v>
      </c>
      <c r="U17" s="258"/>
      <c r="V17" s="55"/>
      <c r="W17" s="55" t="s">
        <v>208</v>
      </c>
      <c r="X17" s="55" t="s">
        <v>209</v>
      </c>
      <c r="Y17" s="55" t="s">
        <v>210</v>
      </c>
    </row>
    <row r="18" spans="1:27" s="42" customFormat="1" ht="15.6" customHeight="1" x14ac:dyDescent="0.3">
      <c r="A18" s="17"/>
      <c r="B18" s="222" t="s">
        <v>66</v>
      </c>
      <c r="C18" s="222"/>
      <c r="D18" s="230"/>
      <c r="E18" s="231"/>
      <c r="F18" s="232"/>
      <c r="G18" s="223" t="s">
        <v>146</v>
      </c>
      <c r="H18" s="223"/>
      <c r="I18" s="223"/>
      <c r="J18" s="181" t="str">
        <f>IF(D18="","",VLOOKUP(D18,S18:U32,2,FALSE))</f>
        <v/>
      </c>
      <c r="K18" s="260" t="str">
        <f>IF(D18="","",VLOOKUP(D18,S18:U32,3,FALSE))</f>
        <v/>
      </c>
      <c r="L18" s="260"/>
      <c r="M18" s="261"/>
      <c r="N18" s="261"/>
      <c r="O18" s="261"/>
      <c r="S18" s="55" t="s">
        <v>123</v>
      </c>
      <c r="T18" s="55">
        <v>11.8</v>
      </c>
      <c r="U18" s="55" t="s">
        <v>124</v>
      </c>
      <c r="V18" s="196" t="s">
        <v>122</v>
      </c>
      <c r="W18" s="196">
        <v>1.1000000000000001</v>
      </c>
      <c r="X18" s="196">
        <v>0</v>
      </c>
      <c r="Y18" s="196">
        <v>0.26700000000000002</v>
      </c>
    </row>
    <row r="19" spans="1:27" s="42" customFormat="1" ht="15.6" x14ac:dyDescent="0.3">
      <c r="A19" s="17"/>
      <c r="B19" s="228" t="s">
        <v>67</v>
      </c>
      <c r="C19" s="228"/>
      <c r="D19" s="228"/>
      <c r="E19" s="228"/>
      <c r="F19" s="228"/>
      <c r="G19" s="228"/>
      <c r="H19" s="228"/>
      <c r="I19" s="228"/>
      <c r="J19" s="228"/>
      <c r="K19" s="177"/>
      <c r="L19" s="56"/>
      <c r="M19" s="57"/>
      <c r="N19" s="57"/>
      <c r="O19" s="58"/>
      <c r="S19" s="55" t="s">
        <v>125</v>
      </c>
      <c r="T19" s="55">
        <v>11.28</v>
      </c>
      <c r="U19" s="55" t="s">
        <v>124</v>
      </c>
      <c r="V19" s="196" t="s">
        <v>122</v>
      </c>
      <c r="W19" s="196">
        <v>1.1000000000000001</v>
      </c>
      <c r="X19" s="196">
        <v>0</v>
      </c>
      <c r="Y19" s="196">
        <v>0.27900000000000003</v>
      </c>
    </row>
    <row r="20" spans="1:27" s="42" customFormat="1" ht="15.6" x14ac:dyDescent="0.3">
      <c r="A20" s="17"/>
      <c r="B20" s="228" t="s">
        <v>68</v>
      </c>
      <c r="C20" s="228"/>
      <c r="D20" s="228"/>
      <c r="E20" s="178"/>
      <c r="F20" s="229" t="s">
        <v>69</v>
      </c>
      <c r="G20" s="229"/>
      <c r="H20" s="229"/>
      <c r="I20" s="229"/>
      <c r="J20" s="229"/>
      <c r="K20" s="229"/>
      <c r="L20" s="229"/>
      <c r="M20" s="57"/>
      <c r="N20" s="57"/>
      <c r="O20" s="58"/>
      <c r="S20" s="55" t="s">
        <v>126</v>
      </c>
      <c r="T20" s="55">
        <v>12.65</v>
      </c>
      <c r="U20" s="55" t="s">
        <v>124</v>
      </c>
      <c r="V20" s="196" t="s">
        <v>122</v>
      </c>
      <c r="W20" s="196">
        <v>1.1000000000000001</v>
      </c>
      <c r="X20" s="196">
        <v>0</v>
      </c>
      <c r="Y20" s="196">
        <v>0.22700000000000001</v>
      </c>
    </row>
    <row r="21" spans="1:27" s="42" customFormat="1" ht="15" customHeight="1" x14ac:dyDescent="0.3">
      <c r="A21" s="17"/>
      <c r="B21" s="228" t="s">
        <v>70</v>
      </c>
      <c r="C21" s="228"/>
      <c r="D21" s="228"/>
      <c r="E21" s="228"/>
      <c r="F21" s="259"/>
      <c r="G21" s="259"/>
      <c r="H21" s="259"/>
      <c r="I21" s="263" t="s">
        <v>222</v>
      </c>
      <c r="J21" s="264"/>
      <c r="K21" s="264"/>
      <c r="L21" s="264"/>
      <c r="M21" s="57"/>
      <c r="N21" s="57"/>
      <c r="O21" s="58"/>
      <c r="S21" s="55" t="s">
        <v>127</v>
      </c>
      <c r="T21" s="55">
        <v>9.16</v>
      </c>
      <c r="U21" s="55" t="s">
        <v>124</v>
      </c>
      <c r="V21" s="196" t="s">
        <v>122</v>
      </c>
      <c r="W21" s="196">
        <v>1.1000000000000001</v>
      </c>
      <c r="X21" s="196">
        <v>0</v>
      </c>
      <c r="Y21" s="196">
        <v>2.7099999999999999E-2</v>
      </c>
    </row>
    <row r="22" spans="1:27" s="42" customFormat="1" ht="15.6" x14ac:dyDescent="0.3">
      <c r="A22" s="17"/>
      <c r="B22" s="59"/>
      <c r="C22" s="227"/>
      <c r="D22" s="227"/>
      <c r="E22" s="227"/>
      <c r="F22" s="227"/>
      <c r="G22" s="227"/>
      <c r="H22" s="227"/>
      <c r="I22" s="227"/>
      <c r="J22" s="227"/>
      <c r="K22" s="227"/>
      <c r="L22" s="227"/>
      <c r="M22" s="227"/>
      <c r="N22" s="227"/>
      <c r="O22" s="227"/>
      <c r="S22" s="55" t="s">
        <v>131</v>
      </c>
      <c r="T22" s="55">
        <v>6.7</v>
      </c>
      <c r="U22" s="55" t="s">
        <v>124</v>
      </c>
      <c r="V22" s="196" t="s">
        <v>122</v>
      </c>
      <c r="W22" s="196">
        <v>1.1000000000000001</v>
      </c>
      <c r="X22" s="196">
        <v>0</v>
      </c>
      <c r="Y22" s="196">
        <v>0.35399999999999998</v>
      </c>
    </row>
    <row r="23" spans="1:27" s="42" customFormat="1" ht="15.6" x14ac:dyDescent="0.3">
      <c r="A23" s="221" t="s">
        <v>50</v>
      </c>
      <c r="B23" s="221"/>
      <c r="C23" s="48" t="s">
        <v>51</v>
      </c>
      <c r="D23" s="48" t="s">
        <v>52</v>
      </c>
      <c r="E23" s="48" t="s">
        <v>53</v>
      </c>
      <c r="F23" s="48" t="s">
        <v>54</v>
      </c>
      <c r="G23" s="48" t="s">
        <v>55</v>
      </c>
      <c r="H23" s="48" t="s">
        <v>56</v>
      </c>
      <c r="I23" s="48" t="s">
        <v>57</v>
      </c>
      <c r="J23" s="48" t="s">
        <v>58</v>
      </c>
      <c r="K23" s="48" t="s">
        <v>59</v>
      </c>
      <c r="L23" s="48" t="s">
        <v>60</v>
      </c>
      <c r="M23" s="48" t="s">
        <v>61</v>
      </c>
      <c r="N23" s="48" t="s">
        <v>62</v>
      </c>
      <c r="O23" s="48" t="s">
        <v>63</v>
      </c>
      <c r="S23" s="55" t="s">
        <v>132</v>
      </c>
      <c r="T23" s="55">
        <v>2.79</v>
      </c>
      <c r="U23" s="55" t="s">
        <v>124</v>
      </c>
      <c r="V23" s="196" t="s">
        <v>122</v>
      </c>
      <c r="W23" s="196">
        <v>1.1000000000000001</v>
      </c>
      <c r="X23" s="196">
        <v>0</v>
      </c>
      <c r="Y23" s="196">
        <v>0.29399999999999998</v>
      </c>
    </row>
    <row r="24" spans="1:27" s="42" customFormat="1" ht="15.75" customHeight="1" x14ac:dyDescent="0.3">
      <c r="A24" s="220"/>
      <c r="B24" s="220"/>
      <c r="C24" s="142"/>
      <c r="D24" s="142"/>
      <c r="E24" s="142"/>
      <c r="F24" s="142"/>
      <c r="G24" s="142"/>
      <c r="H24" s="142"/>
      <c r="I24" s="142"/>
      <c r="J24" s="142"/>
      <c r="K24" s="142"/>
      <c r="L24" s="142"/>
      <c r="M24" s="142"/>
      <c r="N24" s="142"/>
      <c r="O24" s="60" t="str">
        <f>IF(P24=1,SUM(C24:N24),"")</f>
        <v/>
      </c>
      <c r="P24" s="42" t="str">
        <f>IF(SUM(C24:N24)&gt;0,1,"")</f>
        <v/>
      </c>
      <c r="S24" s="55" t="s">
        <v>133</v>
      </c>
      <c r="T24" s="55">
        <v>9.5</v>
      </c>
      <c r="U24" s="55" t="s">
        <v>134</v>
      </c>
      <c r="V24" s="196" t="s">
        <v>89</v>
      </c>
      <c r="W24" s="196">
        <v>1</v>
      </c>
      <c r="X24" s="196">
        <v>0</v>
      </c>
      <c r="Y24" s="196">
        <v>0.20200000000000001</v>
      </c>
    </row>
    <row r="25" spans="1:27" s="42" customFormat="1" ht="15.75" customHeight="1" x14ac:dyDescent="0.3">
      <c r="A25" s="220"/>
      <c r="B25" s="220"/>
      <c r="C25" s="142"/>
      <c r="D25" s="142"/>
      <c r="E25" s="142"/>
      <c r="F25" s="142"/>
      <c r="G25" s="142"/>
      <c r="H25" s="142"/>
      <c r="I25" s="142"/>
      <c r="J25" s="142"/>
      <c r="K25" s="142"/>
      <c r="L25" s="142"/>
      <c r="M25" s="142"/>
      <c r="N25" s="142"/>
      <c r="O25" s="60" t="str">
        <f t="shared" ref="O25:O28" si="2">IF(P25=1,SUM(C25:N25),"")</f>
        <v/>
      </c>
      <c r="P25" s="42" t="str">
        <f t="shared" ref="P25:P28" si="3">IF(SUM(C25:N25)&gt;0,1,"")</f>
        <v/>
      </c>
      <c r="S25" s="55" t="s">
        <v>135</v>
      </c>
      <c r="T25" s="55">
        <v>2140</v>
      </c>
      <c r="U25" s="55" t="s">
        <v>138</v>
      </c>
      <c r="V25" s="196" t="s">
        <v>144</v>
      </c>
      <c r="W25" s="196">
        <v>0.2</v>
      </c>
      <c r="X25" s="196">
        <v>1</v>
      </c>
      <c r="Y25" s="196">
        <v>0.04</v>
      </c>
    </row>
    <row r="26" spans="1:27" s="42" customFormat="1" ht="15.75" customHeight="1" x14ac:dyDescent="0.3">
      <c r="A26" s="220"/>
      <c r="B26" s="220"/>
      <c r="C26" s="142"/>
      <c r="D26" s="142"/>
      <c r="E26" s="142"/>
      <c r="F26" s="142"/>
      <c r="G26" s="142"/>
      <c r="H26" s="142"/>
      <c r="I26" s="142"/>
      <c r="J26" s="142"/>
      <c r="K26" s="142"/>
      <c r="L26" s="142"/>
      <c r="M26" s="142"/>
      <c r="N26" s="142"/>
      <c r="O26" s="60" t="str">
        <f t="shared" si="2"/>
        <v/>
      </c>
      <c r="P26" s="42" t="str">
        <f t="shared" si="3"/>
        <v/>
      </c>
      <c r="S26" s="55" t="s">
        <v>136</v>
      </c>
      <c r="T26" s="55">
        <v>750</v>
      </c>
      <c r="U26" s="55" t="s">
        <v>137</v>
      </c>
      <c r="V26" s="196" t="s">
        <v>145</v>
      </c>
      <c r="W26" s="196">
        <v>0.2</v>
      </c>
      <c r="X26" s="196">
        <v>1</v>
      </c>
      <c r="Y26" s="196">
        <v>0.04</v>
      </c>
    </row>
    <row r="27" spans="1:27" s="42" customFormat="1" ht="15.75" customHeight="1" x14ac:dyDescent="0.3">
      <c r="A27" s="220"/>
      <c r="B27" s="220"/>
      <c r="C27" s="142"/>
      <c r="D27" s="142"/>
      <c r="E27" s="142"/>
      <c r="F27" s="142"/>
      <c r="G27" s="142"/>
      <c r="H27" s="142"/>
      <c r="I27" s="142"/>
      <c r="J27" s="142"/>
      <c r="K27" s="142"/>
      <c r="L27" s="142"/>
      <c r="M27" s="142"/>
      <c r="N27" s="142"/>
      <c r="O27" s="60" t="str">
        <f t="shared" si="2"/>
        <v/>
      </c>
      <c r="P27" s="42" t="str">
        <f t="shared" si="3"/>
        <v/>
      </c>
      <c r="S27" s="55" t="s">
        <v>139</v>
      </c>
      <c r="T27" s="55">
        <v>910</v>
      </c>
      <c r="U27" s="55" t="s">
        <v>137</v>
      </c>
      <c r="V27" s="196" t="s">
        <v>145</v>
      </c>
      <c r="W27" s="196">
        <v>0.2</v>
      </c>
      <c r="X27" s="196">
        <v>1</v>
      </c>
      <c r="Y27" s="196">
        <v>0.04</v>
      </c>
    </row>
    <row r="28" spans="1:27" s="42" customFormat="1" ht="15.75" customHeight="1" x14ac:dyDescent="0.3">
      <c r="A28" s="220"/>
      <c r="B28" s="220"/>
      <c r="C28" s="142"/>
      <c r="D28" s="142"/>
      <c r="E28" s="142"/>
      <c r="F28" s="142"/>
      <c r="G28" s="142"/>
      <c r="H28" s="142"/>
      <c r="I28" s="142"/>
      <c r="J28" s="142"/>
      <c r="K28" s="142"/>
      <c r="L28" s="142"/>
      <c r="M28" s="142"/>
      <c r="N28" s="142"/>
      <c r="O28" s="60" t="str">
        <f t="shared" si="2"/>
        <v/>
      </c>
      <c r="P28" s="42" t="str">
        <f t="shared" si="3"/>
        <v/>
      </c>
      <c r="S28" s="55" t="s">
        <v>140</v>
      </c>
      <c r="T28" s="55">
        <v>4.66</v>
      </c>
      <c r="U28" s="55" t="s">
        <v>124</v>
      </c>
      <c r="V28" s="196" t="s">
        <v>122</v>
      </c>
      <c r="W28" s="196">
        <v>0.2</v>
      </c>
      <c r="X28" s="196">
        <v>1</v>
      </c>
      <c r="Y28" s="196">
        <v>0.04</v>
      </c>
    </row>
    <row r="29" spans="1:27" s="42" customFormat="1" ht="15.75" customHeight="1" x14ac:dyDescent="0.3">
      <c r="A29" s="61"/>
      <c r="B29" s="253" t="s">
        <v>147</v>
      </c>
      <c r="C29" s="253"/>
      <c r="D29" s="253"/>
      <c r="E29" s="253"/>
      <c r="F29" s="253"/>
      <c r="G29" s="253"/>
      <c r="H29" s="253"/>
      <c r="I29" s="253"/>
      <c r="J29" s="253"/>
      <c r="K29" s="253"/>
      <c r="L29" s="253"/>
      <c r="M29" s="253"/>
      <c r="N29" s="61" t="s">
        <v>64</v>
      </c>
      <c r="O29" s="62" t="e">
        <f>AVERAGE(O24:O28)</f>
        <v>#DIV/0!</v>
      </c>
      <c r="S29" s="55" t="s">
        <v>142</v>
      </c>
      <c r="T29" s="55">
        <v>4.87</v>
      </c>
      <c r="U29" s="55" t="s">
        <v>124</v>
      </c>
      <c r="V29" s="196" t="s">
        <v>122</v>
      </c>
      <c r="W29" s="196">
        <v>0.2</v>
      </c>
      <c r="X29" s="196">
        <v>1</v>
      </c>
      <c r="Y29" s="196">
        <v>0.04</v>
      </c>
    </row>
    <row r="30" spans="1:27" s="42" customFormat="1" ht="3.6" customHeight="1" x14ac:dyDescent="0.3">
      <c r="A30" s="63"/>
      <c r="B30" s="64"/>
      <c r="C30" s="65"/>
      <c r="D30" s="65"/>
      <c r="E30" s="65"/>
      <c r="F30" s="65"/>
      <c r="G30" s="65"/>
      <c r="H30" s="65"/>
      <c r="I30" s="65"/>
      <c r="J30" s="65"/>
      <c r="K30" s="65"/>
      <c r="L30" s="65"/>
      <c r="M30" s="65"/>
      <c r="N30" s="65"/>
      <c r="O30" s="66"/>
      <c r="S30" s="55"/>
      <c r="T30" s="55"/>
      <c r="U30" s="55"/>
      <c r="V30" s="196"/>
      <c r="W30" s="196"/>
      <c r="X30" s="196"/>
      <c r="Y30" s="196"/>
    </row>
    <row r="31" spans="1:27" s="43" customFormat="1" ht="26.4" customHeight="1" x14ac:dyDescent="0.3">
      <c r="B31" s="251" t="s">
        <v>90</v>
      </c>
      <c r="C31" s="251"/>
      <c r="D31" s="251"/>
      <c r="E31" s="251"/>
      <c r="F31" s="251"/>
      <c r="G31" s="179" t="str">
        <f>IF(F21="","",F21)</f>
        <v/>
      </c>
      <c r="H31" s="67" t="s">
        <v>91</v>
      </c>
      <c r="I31" s="180" t="str">
        <f>IF(F21="","",VLOOKUP(D18,S18:V32,4,FALSE))</f>
        <v/>
      </c>
      <c r="J31" s="68"/>
      <c r="K31" s="254" t="s">
        <v>234</v>
      </c>
      <c r="L31" s="255"/>
      <c r="M31" s="255"/>
      <c r="N31" s="255"/>
      <c r="O31" s="255"/>
      <c r="S31" s="55" t="s">
        <v>141</v>
      </c>
      <c r="T31" s="55">
        <v>10.33</v>
      </c>
      <c r="U31" s="55" t="s">
        <v>124</v>
      </c>
      <c r="V31" s="197" t="s">
        <v>122</v>
      </c>
      <c r="W31" s="197">
        <v>0.5</v>
      </c>
      <c r="X31" s="197">
        <v>1</v>
      </c>
      <c r="Y31" s="197">
        <v>7.0000000000000007E-2</v>
      </c>
      <c r="AA31" s="182" t="s">
        <v>219</v>
      </c>
    </row>
    <row r="32" spans="1:27" s="45" customFormat="1" ht="17.399999999999999" customHeight="1" x14ac:dyDescent="0.25">
      <c r="A32" s="69"/>
      <c r="B32" s="70" t="s">
        <v>76</v>
      </c>
      <c r="C32" s="225" t="s">
        <v>92</v>
      </c>
      <c r="D32" s="225"/>
      <c r="E32" s="225"/>
      <c r="F32" s="225"/>
      <c r="G32" s="225"/>
      <c r="H32" s="225"/>
      <c r="I32" s="225"/>
      <c r="J32" s="71"/>
      <c r="K32" s="71"/>
      <c r="L32" s="71"/>
      <c r="M32" s="71"/>
      <c r="N32" s="71"/>
      <c r="O32" s="71"/>
      <c r="S32" s="55" t="s">
        <v>143</v>
      </c>
      <c r="T32" s="55">
        <v>7.44</v>
      </c>
      <c r="U32" s="55" t="s">
        <v>124</v>
      </c>
      <c r="V32" s="55" t="s">
        <v>122</v>
      </c>
      <c r="W32" s="55">
        <v>0.1</v>
      </c>
      <c r="X32" s="55">
        <v>1</v>
      </c>
      <c r="Y32" s="55">
        <v>0.1</v>
      </c>
    </row>
    <row r="33" spans="1:16" s="42" customFormat="1" ht="15.6" x14ac:dyDescent="0.3">
      <c r="A33" s="221" t="s">
        <v>50</v>
      </c>
      <c r="B33" s="221"/>
      <c r="C33" s="48" t="s">
        <v>51</v>
      </c>
      <c r="D33" s="48" t="s">
        <v>52</v>
      </c>
      <c r="E33" s="48" t="s">
        <v>53</v>
      </c>
      <c r="F33" s="48" t="s">
        <v>54</v>
      </c>
      <c r="G33" s="48" t="s">
        <v>55</v>
      </c>
      <c r="H33" s="48" t="s">
        <v>56</v>
      </c>
      <c r="I33" s="48" t="s">
        <v>57</v>
      </c>
      <c r="J33" s="48" t="s">
        <v>58</v>
      </c>
      <c r="K33" s="48" t="s">
        <v>59</v>
      </c>
      <c r="L33" s="48" t="s">
        <v>60</v>
      </c>
      <c r="M33" s="48" t="s">
        <v>61</v>
      </c>
      <c r="N33" s="48" t="s">
        <v>62</v>
      </c>
      <c r="O33" s="48" t="s">
        <v>63</v>
      </c>
    </row>
    <row r="34" spans="1:16" s="42" customFormat="1" ht="15.75" customHeight="1" x14ac:dyDescent="0.3">
      <c r="A34" s="233" t="str">
        <f>IF(A24="","",A24)</f>
        <v/>
      </c>
      <c r="B34" s="233"/>
      <c r="C34" s="72" t="str">
        <f>IF(C24="","",IF(J31="",C24*$J$18*$K$19/1000*(100%-$E$20),C24*$J$18*$K$19*$J$31/1000*(100%-$E$20)))</f>
        <v/>
      </c>
      <c r="D34" s="72" t="str">
        <f>IF(D24="","",D24*$J$18*$K$19*$J$31/1000*(100%-$E$20))</f>
        <v/>
      </c>
      <c r="E34" s="72" t="str">
        <f t="shared" ref="E34:N34" si="4">IF(E24="","",E24*$J$18*$K$19*$J$31/1000*(100%-$E$20))</f>
        <v/>
      </c>
      <c r="F34" s="72" t="str">
        <f t="shared" si="4"/>
        <v/>
      </c>
      <c r="G34" s="72" t="str">
        <f t="shared" si="4"/>
        <v/>
      </c>
      <c r="H34" s="72" t="str">
        <f t="shared" si="4"/>
        <v/>
      </c>
      <c r="I34" s="72" t="str">
        <f>IF(I24="","",I24*$J$18*$K$19*$J$31/1000*(100%-$E$20))</f>
        <v/>
      </c>
      <c r="J34" s="72" t="str">
        <f t="shared" si="4"/>
        <v/>
      </c>
      <c r="K34" s="72" t="str">
        <f t="shared" si="4"/>
        <v/>
      </c>
      <c r="L34" s="72" t="str">
        <f t="shared" si="4"/>
        <v/>
      </c>
      <c r="M34" s="72" t="str">
        <f t="shared" si="4"/>
        <v/>
      </c>
      <c r="N34" s="72" t="str">
        <f t="shared" si="4"/>
        <v/>
      </c>
      <c r="O34" s="50" t="str">
        <f>IF(P34=1,SUM(C34:N34),"")</f>
        <v/>
      </c>
      <c r="P34" s="42" t="str">
        <f>IF(SUM(C34:N34)&gt;0,1,"")</f>
        <v/>
      </c>
    </row>
    <row r="35" spans="1:16" s="42" customFormat="1" ht="15.75" customHeight="1" x14ac:dyDescent="0.3">
      <c r="A35" s="233" t="str">
        <f t="shared" ref="A35:A38" si="5">IF(A25="","",A25)</f>
        <v/>
      </c>
      <c r="B35" s="233"/>
      <c r="C35" s="72" t="str">
        <f t="shared" ref="C35:N38" si="6">IF(C25="","",C25*$J$18*$K$19*$J$31/1000*(100%-$E$20))</f>
        <v/>
      </c>
      <c r="D35" s="72" t="str">
        <f t="shared" si="6"/>
        <v/>
      </c>
      <c r="E35" s="72" t="str">
        <f t="shared" si="6"/>
        <v/>
      </c>
      <c r="F35" s="72" t="str">
        <f t="shared" si="6"/>
        <v/>
      </c>
      <c r="G35" s="72" t="str">
        <f t="shared" si="6"/>
        <v/>
      </c>
      <c r="H35" s="72" t="str">
        <f t="shared" si="6"/>
        <v/>
      </c>
      <c r="I35" s="72" t="str">
        <f t="shared" si="6"/>
        <v/>
      </c>
      <c r="J35" s="72" t="str">
        <f t="shared" si="6"/>
        <v/>
      </c>
      <c r="K35" s="72" t="str">
        <f t="shared" si="6"/>
        <v/>
      </c>
      <c r="L35" s="72" t="str">
        <f t="shared" si="6"/>
        <v/>
      </c>
      <c r="M35" s="72" t="str">
        <f t="shared" si="6"/>
        <v/>
      </c>
      <c r="N35" s="72" t="str">
        <f t="shared" si="6"/>
        <v/>
      </c>
      <c r="O35" s="50" t="str">
        <f t="shared" ref="O35:O38" si="7">IF(P35=1,SUM(C35:N35),"")</f>
        <v/>
      </c>
      <c r="P35" s="42" t="str">
        <f t="shared" ref="P35:P38" si="8">IF(SUM(C35:N35)&gt;0,1,"")</f>
        <v/>
      </c>
    </row>
    <row r="36" spans="1:16" s="42" customFormat="1" ht="15.75" customHeight="1" x14ac:dyDescent="0.3">
      <c r="A36" s="233" t="str">
        <f t="shared" si="5"/>
        <v/>
      </c>
      <c r="B36" s="233"/>
      <c r="C36" s="72" t="str">
        <f t="shared" si="6"/>
        <v/>
      </c>
      <c r="D36" s="72" t="str">
        <f t="shared" si="6"/>
        <v/>
      </c>
      <c r="E36" s="72" t="str">
        <f t="shared" si="6"/>
        <v/>
      </c>
      <c r="F36" s="72" t="str">
        <f t="shared" si="6"/>
        <v/>
      </c>
      <c r="G36" s="72" t="str">
        <f t="shared" si="6"/>
        <v/>
      </c>
      <c r="H36" s="72" t="str">
        <f t="shared" si="6"/>
        <v/>
      </c>
      <c r="I36" s="72" t="str">
        <f t="shared" si="6"/>
        <v/>
      </c>
      <c r="J36" s="72" t="str">
        <f t="shared" si="6"/>
        <v/>
      </c>
      <c r="K36" s="72" t="str">
        <f t="shared" si="6"/>
        <v/>
      </c>
      <c r="L36" s="72" t="str">
        <f t="shared" si="6"/>
        <v/>
      </c>
      <c r="M36" s="72" t="str">
        <f t="shared" si="6"/>
        <v/>
      </c>
      <c r="N36" s="72" t="str">
        <f t="shared" si="6"/>
        <v/>
      </c>
      <c r="O36" s="50" t="str">
        <f t="shared" si="7"/>
        <v/>
      </c>
      <c r="P36" s="42" t="str">
        <f t="shared" si="8"/>
        <v/>
      </c>
    </row>
    <row r="37" spans="1:16" s="42" customFormat="1" ht="15.75" customHeight="1" x14ac:dyDescent="0.3">
      <c r="A37" s="233" t="str">
        <f t="shared" si="5"/>
        <v/>
      </c>
      <c r="B37" s="233"/>
      <c r="C37" s="72" t="str">
        <f t="shared" si="6"/>
        <v/>
      </c>
      <c r="D37" s="72" t="str">
        <f t="shared" si="6"/>
        <v/>
      </c>
      <c r="E37" s="72" t="str">
        <f t="shared" si="6"/>
        <v/>
      </c>
      <c r="F37" s="72" t="str">
        <f t="shared" si="6"/>
        <v/>
      </c>
      <c r="G37" s="72" t="str">
        <f t="shared" si="6"/>
        <v/>
      </c>
      <c r="H37" s="72" t="str">
        <f t="shared" si="6"/>
        <v/>
      </c>
      <c r="I37" s="72" t="str">
        <f t="shared" si="6"/>
        <v/>
      </c>
      <c r="J37" s="72" t="str">
        <f t="shared" si="6"/>
        <v/>
      </c>
      <c r="K37" s="72" t="str">
        <f t="shared" si="6"/>
        <v/>
      </c>
      <c r="L37" s="72" t="str">
        <f t="shared" si="6"/>
        <v/>
      </c>
      <c r="M37" s="72" t="str">
        <f t="shared" si="6"/>
        <v/>
      </c>
      <c r="N37" s="72" t="str">
        <f t="shared" si="6"/>
        <v/>
      </c>
      <c r="O37" s="50" t="str">
        <f t="shared" si="7"/>
        <v/>
      </c>
      <c r="P37" s="42" t="str">
        <f t="shared" si="8"/>
        <v/>
      </c>
    </row>
    <row r="38" spans="1:16" s="42" customFormat="1" ht="15.75" customHeight="1" x14ac:dyDescent="0.3">
      <c r="A38" s="233" t="str">
        <f t="shared" si="5"/>
        <v/>
      </c>
      <c r="B38" s="233"/>
      <c r="C38" s="72" t="str">
        <f t="shared" si="6"/>
        <v/>
      </c>
      <c r="D38" s="72" t="str">
        <f t="shared" si="6"/>
        <v/>
      </c>
      <c r="E38" s="72" t="str">
        <f t="shared" si="6"/>
        <v/>
      </c>
      <c r="F38" s="72" t="str">
        <f t="shared" si="6"/>
        <v/>
      </c>
      <c r="G38" s="72" t="str">
        <f t="shared" si="6"/>
        <v/>
      </c>
      <c r="H38" s="72" t="str">
        <f t="shared" si="6"/>
        <v/>
      </c>
      <c r="I38" s="72" t="str">
        <f t="shared" si="6"/>
        <v/>
      </c>
      <c r="J38" s="72" t="str">
        <f t="shared" si="6"/>
        <v/>
      </c>
      <c r="K38" s="72" t="str">
        <f t="shared" si="6"/>
        <v/>
      </c>
      <c r="L38" s="72" t="str">
        <f t="shared" si="6"/>
        <v/>
      </c>
      <c r="M38" s="72" t="str">
        <f t="shared" si="6"/>
        <v/>
      </c>
      <c r="N38" s="72" t="str">
        <f t="shared" si="6"/>
        <v/>
      </c>
      <c r="O38" s="50" t="str">
        <f t="shared" si="7"/>
        <v/>
      </c>
      <c r="P38" s="42" t="str">
        <f t="shared" si="8"/>
        <v/>
      </c>
    </row>
    <row r="39" spans="1:16" s="42" customFormat="1" ht="15.75" customHeight="1" x14ac:dyDescent="0.3">
      <c r="A39" s="226" t="s">
        <v>64</v>
      </c>
      <c r="B39" s="226"/>
      <c r="C39" s="226"/>
      <c r="D39" s="226"/>
      <c r="E39" s="226"/>
      <c r="F39" s="226"/>
      <c r="G39" s="226"/>
      <c r="H39" s="226"/>
      <c r="I39" s="226"/>
      <c r="J39" s="226"/>
      <c r="K39" s="226"/>
      <c r="L39" s="226"/>
      <c r="M39" s="226"/>
      <c r="N39" s="226"/>
      <c r="O39" s="73" t="e">
        <f>AVERAGE(O34:O38)</f>
        <v>#DIV/0!</v>
      </c>
    </row>
    <row r="40" spans="1:16" s="42" customFormat="1" ht="15.6" customHeight="1" x14ac:dyDescent="0.3">
      <c r="A40" s="249" t="s">
        <v>120</v>
      </c>
      <c r="B40" s="249"/>
      <c r="C40" s="249"/>
      <c r="D40" s="252" t="s">
        <v>121</v>
      </c>
      <c r="E40" s="252"/>
      <c r="F40" s="252"/>
      <c r="G40" s="252"/>
      <c r="H40" s="252"/>
      <c r="I40" s="252"/>
      <c r="J40" s="252"/>
      <c r="K40" s="252"/>
      <c r="L40" s="252"/>
      <c r="M40" s="252"/>
      <c r="N40" s="252"/>
      <c r="O40" s="252"/>
    </row>
    <row r="41" spans="1:16" s="43" customFormat="1" ht="21" customHeight="1" x14ac:dyDescent="0.25">
      <c r="B41" s="46" t="s">
        <v>77</v>
      </c>
      <c r="C41" s="225" t="s">
        <v>71</v>
      </c>
      <c r="D41" s="225"/>
      <c r="E41" s="225"/>
      <c r="F41" s="225"/>
      <c r="G41" s="225"/>
      <c r="H41" s="225"/>
      <c r="I41" s="225"/>
      <c r="J41" s="225"/>
      <c r="K41" s="225"/>
      <c r="L41" s="225"/>
      <c r="M41" s="74"/>
      <c r="N41" s="74"/>
      <c r="O41" s="74"/>
    </row>
    <row r="42" spans="1:16" s="42" customFormat="1" ht="15.6" x14ac:dyDescent="0.3">
      <c r="A42" s="221" t="s">
        <v>50</v>
      </c>
      <c r="B42" s="221"/>
      <c r="C42" s="48" t="s">
        <v>51</v>
      </c>
      <c r="D42" s="48" t="s">
        <v>52</v>
      </c>
      <c r="E42" s="48" t="s">
        <v>53</v>
      </c>
      <c r="F42" s="48" t="s">
        <v>54</v>
      </c>
      <c r="G42" s="48" t="s">
        <v>55</v>
      </c>
      <c r="H42" s="48" t="s">
        <v>56</v>
      </c>
      <c r="I42" s="48" t="s">
        <v>57</v>
      </c>
      <c r="J42" s="48" t="s">
        <v>58</v>
      </c>
      <c r="K42" s="48" t="s">
        <v>59</v>
      </c>
      <c r="L42" s="48" t="s">
        <v>60</v>
      </c>
      <c r="M42" s="48" t="s">
        <v>61</v>
      </c>
      <c r="N42" s="48" t="s">
        <v>62</v>
      </c>
      <c r="O42" s="48" t="s">
        <v>63</v>
      </c>
    </row>
    <row r="43" spans="1:16" s="42" customFormat="1" ht="15.75" customHeight="1" x14ac:dyDescent="0.3">
      <c r="A43" s="220"/>
      <c r="B43" s="220"/>
      <c r="C43" s="75"/>
      <c r="D43" s="75"/>
      <c r="E43" s="75"/>
      <c r="F43" s="75"/>
      <c r="G43" s="75"/>
      <c r="H43" s="75"/>
      <c r="I43" s="75"/>
      <c r="J43" s="75"/>
      <c r="K43" s="75"/>
      <c r="L43" s="75"/>
      <c r="M43" s="75"/>
      <c r="N43" s="75"/>
      <c r="O43" s="76" t="str">
        <f>IF(P43=1,SUM(C43:N43),"")</f>
        <v/>
      </c>
      <c r="P43" s="42" t="str">
        <f>IF(SUM(C43:N43)&gt;0,1,"")</f>
        <v/>
      </c>
    </row>
    <row r="44" spans="1:16" s="42" customFormat="1" ht="15.75" customHeight="1" x14ac:dyDescent="0.3">
      <c r="A44" s="220"/>
      <c r="B44" s="220"/>
      <c r="C44" s="75"/>
      <c r="D44" s="75"/>
      <c r="E44" s="75"/>
      <c r="F44" s="75"/>
      <c r="G44" s="75"/>
      <c r="H44" s="75"/>
      <c r="I44" s="75"/>
      <c r="J44" s="75"/>
      <c r="K44" s="75"/>
      <c r="L44" s="75"/>
      <c r="M44" s="75"/>
      <c r="N44" s="75"/>
      <c r="O44" s="76" t="str">
        <f t="shared" ref="O44:O47" si="9">IF(P44=1,SUM(C44:N44),"")</f>
        <v/>
      </c>
      <c r="P44" s="42" t="str">
        <f t="shared" ref="P44:P47" si="10">IF(SUM(C44:N44)&gt;0,1,"")</f>
        <v/>
      </c>
    </row>
    <row r="45" spans="1:16" s="42" customFormat="1" ht="15.75" customHeight="1" x14ac:dyDescent="0.3">
      <c r="A45" s="220"/>
      <c r="B45" s="220"/>
      <c r="C45" s="75"/>
      <c r="D45" s="75"/>
      <c r="E45" s="75"/>
      <c r="F45" s="75"/>
      <c r="G45" s="75"/>
      <c r="H45" s="75"/>
      <c r="I45" s="75"/>
      <c r="J45" s="75"/>
      <c r="K45" s="75"/>
      <c r="L45" s="75"/>
      <c r="M45" s="75"/>
      <c r="N45" s="75"/>
      <c r="O45" s="76" t="str">
        <f t="shared" si="9"/>
        <v/>
      </c>
      <c r="P45" s="42" t="str">
        <f t="shared" si="10"/>
        <v/>
      </c>
    </row>
    <row r="46" spans="1:16" s="42" customFormat="1" ht="15.75" customHeight="1" x14ac:dyDescent="0.3">
      <c r="A46" s="220"/>
      <c r="B46" s="220"/>
      <c r="C46" s="75"/>
      <c r="D46" s="75"/>
      <c r="E46" s="75"/>
      <c r="F46" s="75"/>
      <c r="G46" s="75"/>
      <c r="H46" s="75"/>
      <c r="I46" s="75"/>
      <c r="J46" s="75"/>
      <c r="K46" s="75"/>
      <c r="L46" s="75"/>
      <c r="M46" s="75"/>
      <c r="N46" s="75"/>
      <c r="O46" s="76" t="str">
        <f t="shared" si="9"/>
        <v/>
      </c>
      <c r="P46" s="42" t="str">
        <f t="shared" si="10"/>
        <v/>
      </c>
    </row>
    <row r="47" spans="1:16" s="42" customFormat="1" ht="15.75" customHeight="1" x14ac:dyDescent="0.3">
      <c r="A47" s="220"/>
      <c r="B47" s="220"/>
      <c r="C47" s="75"/>
      <c r="D47" s="75"/>
      <c r="E47" s="75"/>
      <c r="F47" s="75"/>
      <c r="G47" s="75"/>
      <c r="H47" s="75"/>
      <c r="I47" s="75"/>
      <c r="J47" s="75"/>
      <c r="K47" s="75"/>
      <c r="L47" s="75"/>
      <c r="M47" s="75"/>
      <c r="N47" s="75"/>
      <c r="O47" s="76" t="str">
        <f t="shared" si="9"/>
        <v/>
      </c>
      <c r="P47" s="42" t="str">
        <f t="shared" si="10"/>
        <v/>
      </c>
    </row>
    <row r="48" spans="1:16" s="42" customFormat="1" ht="15.75" customHeight="1" x14ac:dyDescent="0.3">
      <c r="A48" s="226" t="s">
        <v>64</v>
      </c>
      <c r="B48" s="226"/>
      <c r="C48" s="226"/>
      <c r="D48" s="226"/>
      <c r="E48" s="226"/>
      <c r="F48" s="226"/>
      <c r="G48" s="226"/>
      <c r="H48" s="226"/>
      <c r="I48" s="226"/>
      <c r="J48" s="226"/>
      <c r="K48" s="226"/>
      <c r="L48" s="226"/>
      <c r="M48" s="226"/>
      <c r="N48" s="226"/>
      <c r="O48" s="73" t="e">
        <f>AVERAGE(O43:O47)</f>
        <v>#DIV/0!</v>
      </c>
    </row>
    <row r="49" spans="1:16" s="42" customFormat="1" ht="4.95" customHeight="1" x14ac:dyDescent="0.3">
      <c r="A49" s="63"/>
      <c r="B49" s="63"/>
      <c r="C49" s="77"/>
      <c r="D49" s="77"/>
      <c r="E49" s="77"/>
      <c r="F49" s="77"/>
      <c r="G49" s="77"/>
      <c r="H49" s="77"/>
      <c r="I49" s="77"/>
      <c r="J49" s="77"/>
      <c r="K49" s="77"/>
      <c r="L49" s="77"/>
      <c r="M49" s="77"/>
      <c r="N49" s="77"/>
      <c r="O49" s="77"/>
    </row>
    <row r="50" spans="1:16" s="43" customFormat="1" x14ac:dyDescent="0.25">
      <c r="B50" s="46" t="s">
        <v>78</v>
      </c>
      <c r="C50" s="235" t="s">
        <v>72</v>
      </c>
      <c r="D50" s="235"/>
      <c r="E50" s="235"/>
      <c r="F50" s="235"/>
      <c r="G50" s="235"/>
      <c r="H50" s="235"/>
      <c r="I50" s="235"/>
      <c r="J50" s="235"/>
      <c r="K50" s="235"/>
      <c r="L50" s="235"/>
      <c r="M50" s="74"/>
      <c r="N50" s="74"/>
      <c r="O50" s="74"/>
    </row>
    <row r="51" spans="1:16" s="45" customFormat="1" x14ac:dyDescent="0.25">
      <c r="B51" s="236" t="s">
        <v>79</v>
      </c>
      <c r="C51" s="236"/>
      <c r="D51" s="236"/>
      <c r="E51" s="236"/>
      <c r="F51" s="236"/>
      <c r="G51" s="236"/>
      <c r="H51" s="236"/>
      <c r="I51" s="236"/>
      <c r="J51" s="236"/>
      <c r="K51" s="236"/>
      <c r="L51" s="236"/>
      <c r="M51" s="236"/>
      <c r="N51" s="236"/>
      <c r="O51" s="236"/>
    </row>
    <row r="52" spans="1:16" s="45" customFormat="1" x14ac:dyDescent="0.25">
      <c r="B52" s="237"/>
      <c r="C52" s="237"/>
      <c r="D52" s="237"/>
      <c r="E52" s="78" t="s">
        <v>73</v>
      </c>
      <c r="F52" s="78"/>
      <c r="G52" s="78"/>
      <c r="H52" s="78"/>
      <c r="I52" s="78"/>
      <c r="J52" s="78"/>
      <c r="K52" s="78"/>
      <c r="L52" s="78"/>
      <c r="M52" s="78"/>
      <c r="N52" s="78"/>
      <c r="O52" s="78"/>
    </row>
    <row r="53" spans="1:16" s="43" customFormat="1" ht="8.4" customHeight="1" x14ac:dyDescent="0.3">
      <c r="B53" s="79"/>
      <c r="C53" s="79"/>
      <c r="D53" s="79"/>
      <c r="E53" s="79"/>
      <c r="F53" s="79"/>
      <c r="G53" s="79"/>
      <c r="H53" s="79"/>
      <c r="I53" s="79"/>
      <c r="J53" s="79"/>
      <c r="K53" s="79"/>
      <c r="L53" s="79"/>
      <c r="M53" s="79"/>
      <c r="N53" s="79"/>
      <c r="O53" s="79"/>
    </row>
    <row r="54" spans="1:16" s="42" customFormat="1" ht="15.6" x14ac:dyDescent="0.3">
      <c r="A54" s="238" t="s">
        <v>50</v>
      </c>
      <c r="B54" s="239"/>
      <c r="C54" s="80" t="s">
        <v>51</v>
      </c>
      <c r="D54" s="80" t="s">
        <v>52</v>
      </c>
      <c r="E54" s="80" t="s">
        <v>53</v>
      </c>
      <c r="F54" s="80" t="s">
        <v>54</v>
      </c>
      <c r="G54" s="80" t="s">
        <v>55</v>
      </c>
      <c r="H54" s="80" t="s">
        <v>56</v>
      </c>
      <c r="I54" s="80" t="s">
        <v>57</v>
      </c>
      <c r="J54" s="80" t="s">
        <v>58</v>
      </c>
      <c r="K54" s="80" t="s">
        <v>59</v>
      </c>
      <c r="L54" s="80" t="s">
        <v>60</v>
      </c>
      <c r="M54" s="80" t="s">
        <v>61</v>
      </c>
      <c r="N54" s="80" t="s">
        <v>62</v>
      </c>
      <c r="O54" s="81" t="s">
        <v>63</v>
      </c>
    </row>
    <row r="55" spans="1:16" s="42" customFormat="1" ht="15.75" customHeight="1" x14ac:dyDescent="0.3">
      <c r="A55" s="220"/>
      <c r="B55" s="220"/>
      <c r="C55" s="82"/>
      <c r="D55" s="82"/>
      <c r="E55" s="82"/>
      <c r="F55" s="82"/>
      <c r="G55" s="82"/>
      <c r="H55" s="82"/>
      <c r="I55" s="82"/>
      <c r="J55" s="82"/>
      <c r="K55" s="82"/>
      <c r="L55" s="82"/>
      <c r="M55" s="82"/>
      <c r="N55" s="82"/>
      <c r="O55" s="83" t="str">
        <f>IF(P55=1,SUM(C55:N55),"")</f>
        <v/>
      </c>
      <c r="P55" s="42" t="str">
        <f>IF(SUM(C55:N55)&gt;0,1,"")</f>
        <v/>
      </c>
    </row>
    <row r="56" spans="1:16" s="42" customFormat="1" ht="15.75" customHeight="1" x14ac:dyDescent="0.3">
      <c r="A56" s="220"/>
      <c r="B56" s="220"/>
      <c r="C56" s="82"/>
      <c r="D56" s="82"/>
      <c r="E56" s="82"/>
      <c r="F56" s="82"/>
      <c r="G56" s="82"/>
      <c r="H56" s="82"/>
      <c r="I56" s="82"/>
      <c r="J56" s="82"/>
      <c r="K56" s="82"/>
      <c r="L56" s="82"/>
      <c r="M56" s="82"/>
      <c r="N56" s="82"/>
      <c r="O56" s="83" t="str">
        <f t="shared" ref="O56:O59" si="11">IF(P56=1,SUM(C56:N56),"")</f>
        <v/>
      </c>
      <c r="P56" s="42" t="str">
        <f t="shared" ref="P56:P59" si="12">IF(SUM(C56:N56)&gt;0,1,"")</f>
        <v/>
      </c>
    </row>
    <row r="57" spans="1:16" s="42" customFormat="1" ht="15.75" customHeight="1" x14ac:dyDescent="0.3">
      <c r="A57" s="220"/>
      <c r="B57" s="220"/>
      <c r="C57" s="82"/>
      <c r="D57" s="82"/>
      <c r="E57" s="82"/>
      <c r="F57" s="82"/>
      <c r="G57" s="82"/>
      <c r="H57" s="82"/>
      <c r="I57" s="82"/>
      <c r="J57" s="82"/>
      <c r="K57" s="82"/>
      <c r="L57" s="82"/>
      <c r="M57" s="82"/>
      <c r="N57" s="82"/>
      <c r="O57" s="83" t="str">
        <f t="shared" si="11"/>
        <v/>
      </c>
      <c r="P57" s="42" t="str">
        <f t="shared" si="12"/>
        <v/>
      </c>
    </row>
    <row r="58" spans="1:16" s="42" customFormat="1" ht="15.75" customHeight="1" x14ac:dyDescent="0.3">
      <c r="A58" s="220"/>
      <c r="B58" s="220"/>
      <c r="C58" s="82"/>
      <c r="D58" s="82"/>
      <c r="E58" s="82"/>
      <c r="F58" s="82"/>
      <c r="G58" s="82"/>
      <c r="H58" s="82"/>
      <c r="I58" s="82"/>
      <c r="J58" s="82"/>
      <c r="K58" s="82"/>
      <c r="L58" s="82"/>
      <c r="M58" s="82"/>
      <c r="N58" s="82"/>
      <c r="O58" s="83" t="str">
        <f t="shared" si="11"/>
        <v/>
      </c>
      <c r="P58" s="42" t="str">
        <f t="shared" si="12"/>
        <v/>
      </c>
    </row>
    <row r="59" spans="1:16" s="42" customFormat="1" ht="15.75" customHeight="1" x14ac:dyDescent="0.3">
      <c r="A59" s="220"/>
      <c r="B59" s="220"/>
      <c r="C59" s="82"/>
      <c r="D59" s="82"/>
      <c r="E59" s="82"/>
      <c r="F59" s="82"/>
      <c r="G59" s="82"/>
      <c r="H59" s="82"/>
      <c r="I59" s="82"/>
      <c r="J59" s="82"/>
      <c r="K59" s="82"/>
      <c r="L59" s="82"/>
      <c r="M59" s="82"/>
      <c r="N59" s="82"/>
      <c r="O59" s="83" t="str">
        <f t="shared" si="11"/>
        <v/>
      </c>
      <c r="P59" s="42" t="str">
        <f t="shared" si="12"/>
        <v/>
      </c>
    </row>
    <row r="60" spans="1:16" s="42" customFormat="1" ht="15.75" customHeight="1" x14ac:dyDescent="0.3">
      <c r="A60" s="234" t="s">
        <v>64</v>
      </c>
      <c r="B60" s="234"/>
      <c r="C60" s="234"/>
      <c r="D60" s="234"/>
      <c r="E60" s="234"/>
      <c r="F60" s="234"/>
      <c r="G60" s="234"/>
      <c r="H60" s="234"/>
      <c r="I60" s="234"/>
      <c r="J60" s="234"/>
      <c r="K60" s="234"/>
      <c r="L60" s="234"/>
      <c r="M60" s="234"/>
      <c r="N60" s="234"/>
      <c r="O60" s="73" t="e">
        <f>AVERAGE(O55:O59)</f>
        <v>#DIV/0!</v>
      </c>
    </row>
  </sheetData>
  <mergeCells count="71">
    <mergeCell ref="S16:U16"/>
    <mergeCell ref="T17:U17"/>
    <mergeCell ref="F21:H21"/>
    <mergeCell ref="K18:L18"/>
    <mergeCell ref="M18:O18"/>
    <mergeCell ref="D16:N16"/>
    <mergeCell ref="I21:L21"/>
    <mergeCell ref="A46:B46"/>
    <mergeCell ref="A33:B33"/>
    <mergeCell ref="A34:B34"/>
    <mergeCell ref="C32:I32"/>
    <mergeCell ref="A28:B28"/>
    <mergeCell ref="B31:F31"/>
    <mergeCell ref="A40:C40"/>
    <mergeCell ref="D40:O40"/>
    <mergeCell ref="B29:M29"/>
    <mergeCell ref="A38:B38"/>
    <mergeCell ref="A43:B43"/>
    <mergeCell ref="A44:B44"/>
    <mergeCell ref="A45:B45"/>
    <mergeCell ref="K31:O31"/>
    <mergeCell ref="M6:O6"/>
    <mergeCell ref="F6:K6"/>
    <mergeCell ref="B7:E7"/>
    <mergeCell ref="F7:K7"/>
    <mergeCell ref="C17:L17"/>
    <mergeCell ref="A16:C16"/>
    <mergeCell ref="B6:E6"/>
    <mergeCell ref="M7:O7"/>
    <mergeCell ref="A59:B59"/>
    <mergeCell ref="A60:N60"/>
    <mergeCell ref="C50:L50"/>
    <mergeCell ref="B51:O51"/>
    <mergeCell ref="B52:D52"/>
    <mergeCell ref="A54:B54"/>
    <mergeCell ref="A55:B55"/>
    <mergeCell ref="A56:B56"/>
    <mergeCell ref="A57:B57"/>
    <mergeCell ref="A58:B58"/>
    <mergeCell ref="A48:N48"/>
    <mergeCell ref="A39:N39"/>
    <mergeCell ref="C41:L41"/>
    <mergeCell ref="A42:B42"/>
    <mergeCell ref="A9:B9"/>
    <mergeCell ref="A10:B10"/>
    <mergeCell ref="C22:O22"/>
    <mergeCell ref="B19:J19"/>
    <mergeCell ref="B20:D20"/>
    <mergeCell ref="F20:L20"/>
    <mergeCell ref="B21:E21"/>
    <mergeCell ref="D18:F18"/>
    <mergeCell ref="A47:B47"/>
    <mergeCell ref="A35:B35"/>
    <mergeCell ref="A36:B36"/>
    <mergeCell ref="A37:B37"/>
    <mergeCell ref="A1:B1"/>
    <mergeCell ref="A3:O3"/>
    <mergeCell ref="B4:O4"/>
    <mergeCell ref="A27:B27"/>
    <mergeCell ref="A23:B23"/>
    <mergeCell ref="A24:B24"/>
    <mergeCell ref="A25:B25"/>
    <mergeCell ref="A26:B26"/>
    <mergeCell ref="B18:C18"/>
    <mergeCell ref="G18:I18"/>
    <mergeCell ref="A11:B11"/>
    <mergeCell ref="A12:B12"/>
    <mergeCell ref="A13:B13"/>
    <mergeCell ref="A14:B14"/>
    <mergeCell ref="A15:N15"/>
    <mergeCell ref="C8:N8"/>
  </mergeCells>
  <conditionalFormatting sqref="O8 M17:O17 J18:K18 K19:O19 E20:F20 B17:B22 A23 J32:O32 O54 C30:O30 C17 C32 G18 C49:O49 B31:B32 O56:O60 O44:O48 O35:O39 O25:O29 O11:O15 C33:O38 F21 I21 A9:A16 C9:O14 C55:O59 C23:O28 C42:O47 M20:O21">
    <cfRule type="expression" dxfId="27" priority="26">
      <formula>#REF!=0</formula>
    </cfRule>
  </conditionalFormatting>
  <conditionalFormatting sqref="A29:A30 B29 N29">
    <cfRule type="expression" dxfId="26" priority="25">
      <formula>#REF!=0</formula>
    </cfRule>
  </conditionalFormatting>
  <conditionalFormatting sqref="A33">
    <cfRule type="expression" dxfId="25" priority="24">
      <formula>#REF!=0</formula>
    </cfRule>
  </conditionalFormatting>
  <conditionalFormatting sqref="A39">
    <cfRule type="expression" dxfId="24" priority="23">
      <formula>#REF!=0</formula>
    </cfRule>
  </conditionalFormatting>
  <conditionalFormatting sqref="M41:O41">
    <cfRule type="expression" dxfId="23" priority="22">
      <formula>#REF!=0</formula>
    </cfRule>
  </conditionalFormatting>
  <conditionalFormatting sqref="A42">
    <cfRule type="expression" dxfId="22" priority="21">
      <formula>#REF!=0</formula>
    </cfRule>
  </conditionalFormatting>
  <conditionalFormatting sqref="A48:A49">
    <cfRule type="expression" dxfId="21" priority="20">
      <formula>#REF!=0</formula>
    </cfRule>
  </conditionalFormatting>
  <conditionalFormatting sqref="M50:O50">
    <cfRule type="expression" dxfId="20" priority="19">
      <formula>#REF!=0</formula>
    </cfRule>
  </conditionalFormatting>
  <conditionalFormatting sqref="A54">
    <cfRule type="expression" dxfId="19" priority="18">
      <formula>#REF!=0</formula>
    </cfRule>
  </conditionalFormatting>
  <conditionalFormatting sqref="A60">
    <cfRule type="expression" dxfId="18" priority="17">
      <formula>#REF!=0</formula>
    </cfRule>
  </conditionalFormatting>
  <conditionalFormatting sqref="C54:N54">
    <cfRule type="expression" dxfId="17" priority="13">
      <formula>#REF!=0</formula>
    </cfRule>
  </conditionalFormatting>
  <conditionalFormatting sqref="A34:A38">
    <cfRule type="expression" dxfId="16" priority="11">
      <formula>#REF!=0</formula>
    </cfRule>
  </conditionalFormatting>
  <conditionalFormatting sqref="D18 J18 K19 E20 F21 B52">
    <cfRule type="expression" dxfId="15" priority="27">
      <formula>#REF!=1</formula>
    </cfRule>
  </conditionalFormatting>
  <conditionalFormatting sqref="A24:A28">
    <cfRule type="expression" dxfId="14" priority="4">
      <formula>#REF!=0</formula>
    </cfRule>
  </conditionalFormatting>
  <conditionalFormatting sqref="A43:A47">
    <cfRule type="expression" dxfId="13" priority="3">
      <formula>#REF!=0</formula>
    </cfRule>
  </conditionalFormatting>
  <conditionalFormatting sqref="A55:A59">
    <cfRule type="expression" dxfId="12" priority="2">
      <formula>#REF!=0</formula>
    </cfRule>
  </conditionalFormatting>
  <conditionalFormatting sqref="A40">
    <cfRule type="expression" dxfId="11" priority="1">
      <formula>#REF!=0</formula>
    </cfRule>
  </conditionalFormatting>
  <dataValidations count="4">
    <dataValidation allowBlank="1" showErrorMessage="1" errorTitle="KĻŪDA" error="Tikai veseli skaitļi robežās no 0 līdz 10000000" sqref="O29:O30 M19:O21 C34:N38 L19 M17:O17 E20:F20 C43:N47 C49:N49 O60 J18:K18 C17 C30:N30 G18 O43:O49 O15 O39 C55:N59 C24:N28 F21 I21" xr:uid="{00000000-0002-0000-0000-000000000000}"/>
    <dataValidation allowBlank="1" showErrorMessage="1" errorTitle="KĻŪDA" error="Tikai veseli skaitļi robežās no 2005 līdz 2015" sqref="A29:A30 A34:B38 B17:B22 A15:A16 A48:A49 A60 A39:A40 B29 N29" xr:uid="{00000000-0002-0000-0000-000001000000}"/>
    <dataValidation type="decimal" allowBlank="1" showErrorMessage="1" errorTitle="KĻŪDA" error="Tikai skaitļi no 0 līdz 1" sqref="K19" xr:uid="{00000000-0002-0000-0000-000002000000}">
      <formula1>0.1</formula1>
      <formula2>1</formula2>
    </dataValidation>
    <dataValidation type="list" allowBlank="1" showInputMessage="1" showErrorMessage="1" sqref="D18:F18" xr:uid="{00000000-0002-0000-0000-000003000000}">
      <formula1>$S$18:$S$32</formula1>
    </dataValidation>
  </dataValidations>
  <hyperlinks>
    <hyperlink ref="AA31" r:id="rId1" xr:uid="{00000000-0004-0000-0000-000000000000}"/>
  </hyperlinks>
  <printOptions horizontalCentered="1"/>
  <pageMargins left="0.11811023622047245" right="0.11811023622047245" top="0.74803149606299213" bottom="0.74803149606299213" header="0.31496062992125984" footer="0.31496062992125984"/>
  <pageSetup paperSize="9" scale="75" orientation="portrait" horizontalDpi="1200" verticalDpi="1200" r:id="rId2"/>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69"/>
  <sheetViews>
    <sheetView showGridLines="0" topLeftCell="A22" workbookViewId="0">
      <selection activeCell="N61" sqref="N61"/>
    </sheetView>
  </sheetViews>
  <sheetFormatPr defaultColWidth="11.44140625" defaultRowHeight="13.8" x14ac:dyDescent="0.25"/>
  <cols>
    <col min="1" max="1" width="1.44140625" style="17" customWidth="1"/>
    <col min="2" max="2" width="5.109375" style="17" customWidth="1"/>
    <col min="3" max="3" width="18.5546875" style="17" customWidth="1"/>
    <col min="4" max="4" width="18.88671875" style="17" customWidth="1"/>
    <col min="5" max="5" width="17.33203125" style="17" customWidth="1"/>
    <col min="6" max="7" width="12.5546875" style="17" customWidth="1"/>
    <col min="8" max="8" width="12.33203125" style="17" customWidth="1"/>
    <col min="9" max="9" width="12.5546875" style="17" customWidth="1"/>
    <col min="10" max="10" width="9.44140625" style="17" customWidth="1"/>
    <col min="11" max="11" width="5.5546875" style="17" customWidth="1"/>
    <col min="12" max="12" width="4" style="17" customWidth="1"/>
    <col min="13" max="16384" width="11.44140625" style="17"/>
  </cols>
  <sheetData>
    <row r="1" spans="1:12" s="18" customFormat="1" ht="36.6" customHeight="1" x14ac:dyDescent="0.55000000000000004">
      <c r="A1" s="308" t="s">
        <v>231</v>
      </c>
      <c r="B1" s="309"/>
      <c r="C1" s="309"/>
      <c r="D1" s="309"/>
      <c r="E1" s="309"/>
      <c r="F1" s="309"/>
      <c r="G1" s="309"/>
      <c r="H1" s="309"/>
      <c r="I1" s="309"/>
      <c r="J1" s="309"/>
      <c r="K1" s="309"/>
      <c r="L1" s="310"/>
    </row>
    <row r="2" spans="1:12" s="32" customFormat="1" x14ac:dyDescent="0.25">
      <c r="A2" s="267" t="s">
        <v>33</v>
      </c>
      <c r="B2" s="267"/>
      <c r="C2" s="267"/>
      <c r="D2" s="267"/>
      <c r="E2" s="267"/>
      <c r="F2" s="267"/>
      <c r="G2" s="267"/>
      <c r="H2" s="267"/>
      <c r="I2" s="267"/>
      <c r="J2" s="267"/>
      <c r="K2" s="267"/>
      <c r="L2" s="267"/>
    </row>
    <row r="3" spans="1:12" s="20" customFormat="1" ht="7.95" customHeight="1" x14ac:dyDescent="0.25">
      <c r="A3" s="19"/>
      <c r="B3" s="94"/>
      <c r="C3" s="95"/>
      <c r="D3" s="95"/>
      <c r="E3" s="95"/>
      <c r="F3" s="96"/>
      <c r="G3" s="96"/>
      <c r="H3" s="96"/>
      <c r="I3" s="97"/>
      <c r="J3" s="97"/>
      <c r="K3" s="97"/>
      <c r="L3" s="98"/>
    </row>
    <row r="4" spans="1:12" x14ac:dyDescent="0.25">
      <c r="A4" s="21"/>
      <c r="B4" s="99"/>
      <c r="C4" s="100" t="s">
        <v>0</v>
      </c>
      <c r="D4" s="328"/>
      <c r="E4" s="329"/>
      <c r="F4" s="330"/>
      <c r="G4" s="104"/>
      <c r="H4" s="101"/>
      <c r="I4" s="102" t="s">
        <v>1</v>
      </c>
      <c r="J4" s="24"/>
      <c r="K4" s="103" t="s">
        <v>2</v>
      </c>
      <c r="L4" s="84"/>
    </row>
    <row r="5" spans="1:12" x14ac:dyDescent="0.25">
      <c r="A5" s="21"/>
      <c r="B5" s="22"/>
      <c r="C5" s="27" t="s">
        <v>3</v>
      </c>
      <c r="D5" s="313">
        <f>'1.lapa_Patēriņš'!F6</f>
        <v>0</v>
      </c>
      <c r="E5" s="314"/>
      <c r="F5" s="315"/>
      <c r="G5" s="21"/>
      <c r="H5" s="21"/>
      <c r="I5" s="23" t="s">
        <v>4</v>
      </c>
      <c r="J5" s="24"/>
      <c r="K5" s="25" t="s">
        <v>2</v>
      </c>
      <c r="L5" s="26"/>
    </row>
    <row r="6" spans="1:12" x14ac:dyDescent="0.25">
      <c r="A6" s="28"/>
      <c r="B6" s="26"/>
      <c r="C6" s="27" t="s">
        <v>36</v>
      </c>
      <c r="D6" s="316">
        <f>'1.lapa_Patēriņš'!F7</f>
        <v>0</v>
      </c>
      <c r="E6" s="317"/>
      <c r="F6" s="318"/>
      <c r="G6" s="23"/>
      <c r="H6" s="331" t="s">
        <v>153</v>
      </c>
      <c r="I6" s="332"/>
      <c r="J6" s="29"/>
      <c r="K6" s="311" t="s">
        <v>6</v>
      </c>
      <c r="L6" s="312"/>
    </row>
    <row r="7" spans="1:12" x14ac:dyDescent="0.25">
      <c r="A7" s="28"/>
      <c r="B7" s="26"/>
      <c r="C7" s="30"/>
      <c r="D7" s="31"/>
      <c r="E7" s="319"/>
      <c r="F7" s="319"/>
      <c r="G7" s="32"/>
      <c r="H7" s="26"/>
      <c r="I7" s="23" t="s">
        <v>30</v>
      </c>
      <c r="J7" s="24"/>
      <c r="K7" s="33" t="s">
        <v>7</v>
      </c>
      <c r="L7" s="26"/>
    </row>
    <row r="8" spans="1:12" x14ac:dyDescent="0.25">
      <c r="A8" s="28"/>
      <c r="B8" s="26"/>
      <c r="C8" s="274" t="s">
        <v>213</v>
      </c>
      <c r="D8" s="274"/>
      <c r="E8" s="319"/>
      <c r="F8" s="319"/>
      <c r="G8" s="32"/>
      <c r="H8" s="26"/>
      <c r="I8" s="23" t="s">
        <v>161</v>
      </c>
      <c r="J8" s="24"/>
      <c r="K8" s="33" t="s">
        <v>160</v>
      </c>
      <c r="L8" s="26"/>
    </row>
    <row r="9" spans="1:12" x14ac:dyDescent="0.25">
      <c r="A9" s="28"/>
      <c r="B9" s="26"/>
      <c r="C9" s="275" t="s">
        <v>206</v>
      </c>
      <c r="D9" s="275"/>
      <c r="E9" s="32"/>
      <c r="F9" s="32"/>
      <c r="G9" s="32"/>
      <c r="H9" s="26"/>
      <c r="I9" s="23" t="s">
        <v>31</v>
      </c>
      <c r="J9" s="29"/>
      <c r="K9" s="33" t="s">
        <v>148</v>
      </c>
      <c r="L9" s="84"/>
    </row>
    <row r="10" spans="1:12" ht="15.6" x14ac:dyDescent="0.3">
      <c r="A10" s="85"/>
      <c r="B10" s="335" t="s">
        <v>166</v>
      </c>
      <c r="C10" s="335"/>
      <c r="D10" s="335"/>
      <c r="E10" s="335"/>
      <c r="F10" s="335"/>
      <c r="G10" s="335"/>
      <c r="H10" s="335"/>
      <c r="I10" s="335"/>
      <c r="J10" s="335"/>
      <c r="K10" s="335"/>
      <c r="L10" s="335"/>
    </row>
    <row r="11" spans="1:12" ht="24" x14ac:dyDescent="0.25">
      <c r="A11" s="85"/>
      <c r="B11" s="333" t="s">
        <v>95</v>
      </c>
      <c r="C11" s="322" t="s">
        <v>151</v>
      </c>
      <c r="D11" s="323"/>
      <c r="E11" s="324"/>
      <c r="F11" s="88" t="s">
        <v>8</v>
      </c>
      <c r="G11" s="89" t="s">
        <v>168</v>
      </c>
      <c r="H11" s="89" t="s">
        <v>9</v>
      </c>
      <c r="I11" s="88" t="s">
        <v>5</v>
      </c>
      <c r="J11" s="320" t="s">
        <v>10</v>
      </c>
      <c r="K11" s="320"/>
      <c r="L11" s="320"/>
    </row>
    <row r="12" spans="1:12" x14ac:dyDescent="0.25">
      <c r="A12" s="85"/>
      <c r="B12" s="334"/>
      <c r="C12" s="325"/>
      <c r="D12" s="326"/>
      <c r="E12" s="327"/>
      <c r="F12" s="90" t="s">
        <v>7</v>
      </c>
      <c r="G12" s="90" t="s">
        <v>11</v>
      </c>
      <c r="H12" s="90" t="s">
        <v>12</v>
      </c>
      <c r="I12" s="90" t="s">
        <v>13</v>
      </c>
      <c r="J12" s="321" t="s">
        <v>14</v>
      </c>
      <c r="K12" s="321"/>
      <c r="L12" s="321"/>
    </row>
    <row r="13" spans="1:12" x14ac:dyDescent="0.25">
      <c r="A13" s="85"/>
      <c r="B13" s="302">
        <v>1</v>
      </c>
      <c r="C13" s="305" t="s">
        <v>34</v>
      </c>
      <c r="D13" s="288" t="s">
        <v>172</v>
      </c>
      <c r="E13" s="290"/>
      <c r="F13" s="24"/>
      <c r="G13" s="34"/>
      <c r="H13" s="35"/>
      <c r="I13" s="36" t="str">
        <f t="shared" ref="I13:I32" si="0">IF(F13="","",$J$6*24)</f>
        <v/>
      </c>
      <c r="J13" s="270" t="str">
        <f t="shared" ref="J13:J32" si="1">IF(F13="","",F13*G13*H13*I13/1000)</f>
        <v/>
      </c>
      <c r="K13" s="270"/>
      <c r="L13" s="270"/>
    </row>
    <row r="14" spans="1:12" x14ac:dyDescent="0.25">
      <c r="A14" s="85"/>
      <c r="B14" s="303"/>
      <c r="C14" s="306"/>
      <c r="D14" s="288" t="s">
        <v>173</v>
      </c>
      <c r="E14" s="290"/>
      <c r="F14" s="24"/>
      <c r="G14" s="34"/>
      <c r="H14" s="24"/>
      <c r="I14" s="36" t="str">
        <f t="shared" si="0"/>
        <v/>
      </c>
      <c r="J14" s="270" t="str">
        <f t="shared" si="1"/>
        <v/>
      </c>
      <c r="K14" s="270"/>
      <c r="L14" s="270"/>
    </row>
    <row r="15" spans="1:12" x14ac:dyDescent="0.25">
      <c r="A15" s="85"/>
      <c r="B15" s="303"/>
      <c r="C15" s="306"/>
      <c r="D15" s="288" t="s">
        <v>174</v>
      </c>
      <c r="E15" s="290"/>
      <c r="F15" s="24"/>
      <c r="G15" s="34"/>
      <c r="H15" s="24"/>
      <c r="I15" s="36" t="str">
        <f t="shared" si="0"/>
        <v/>
      </c>
      <c r="J15" s="270" t="str">
        <f t="shared" si="1"/>
        <v/>
      </c>
      <c r="K15" s="270"/>
      <c r="L15" s="270"/>
    </row>
    <row r="16" spans="1:12" x14ac:dyDescent="0.25">
      <c r="A16" s="85"/>
      <c r="B16" s="304"/>
      <c r="C16" s="307"/>
      <c r="D16" s="288" t="s">
        <v>175</v>
      </c>
      <c r="E16" s="290"/>
      <c r="F16" s="24"/>
      <c r="G16" s="34"/>
      <c r="H16" s="24"/>
      <c r="I16" s="36" t="str">
        <f t="shared" si="0"/>
        <v/>
      </c>
      <c r="J16" s="270" t="str">
        <f t="shared" si="1"/>
        <v/>
      </c>
      <c r="K16" s="270"/>
      <c r="L16" s="270"/>
    </row>
    <row r="17" spans="1:12" x14ac:dyDescent="0.25">
      <c r="A17" s="85"/>
      <c r="B17" s="302">
        <v>2</v>
      </c>
      <c r="C17" s="305" t="s">
        <v>171</v>
      </c>
      <c r="D17" s="288" t="s">
        <v>172</v>
      </c>
      <c r="E17" s="290"/>
      <c r="F17" s="24"/>
      <c r="G17" s="34"/>
      <c r="H17" s="35"/>
      <c r="I17" s="36" t="str">
        <f t="shared" si="0"/>
        <v/>
      </c>
      <c r="J17" s="270" t="str">
        <f t="shared" si="1"/>
        <v/>
      </c>
      <c r="K17" s="270"/>
      <c r="L17" s="270"/>
    </row>
    <row r="18" spans="1:12" x14ac:dyDescent="0.25">
      <c r="A18" s="85"/>
      <c r="B18" s="303"/>
      <c r="C18" s="306"/>
      <c r="D18" s="288" t="s">
        <v>173</v>
      </c>
      <c r="E18" s="290"/>
      <c r="F18" s="24"/>
      <c r="G18" s="34"/>
      <c r="H18" s="24"/>
      <c r="I18" s="36" t="str">
        <f t="shared" si="0"/>
        <v/>
      </c>
      <c r="J18" s="270" t="str">
        <f t="shared" si="1"/>
        <v/>
      </c>
      <c r="K18" s="270"/>
      <c r="L18" s="270"/>
    </row>
    <row r="19" spans="1:12" x14ac:dyDescent="0.25">
      <c r="A19" s="85"/>
      <c r="B19" s="303"/>
      <c r="C19" s="306"/>
      <c r="D19" s="288" t="s">
        <v>174</v>
      </c>
      <c r="E19" s="290"/>
      <c r="F19" s="24"/>
      <c r="G19" s="34"/>
      <c r="H19" s="24"/>
      <c r="I19" s="36" t="str">
        <f t="shared" si="0"/>
        <v/>
      </c>
      <c r="J19" s="270" t="str">
        <f t="shared" si="1"/>
        <v/>
      </c>
      <c r="K19" s="270"/>
      <c r="L19" s="270"/>
    </row>
    <row r="20" spans="1:12" x14ac:dyDescent="0.25">
      <c r="A20" s="85"/>
      <c r="B20" s="304"/>
      <c r="C20" s="307"/>
      <c r="D20" s="288" t="s">
        <v>175</v>
      </c>
      <c r="E20" s="290"/>
      <c r="F20" s="24"/>
      <c r="G20" s="34"/>
      <c r="H20" s="24"/>
      <c r="I20" s="36" t="str">
        <f t="shared" si="0"/>
        <v/>
      </c>
      <c r="J20" s="270" t="str">
        <f t="shared" si="1"/>
        <v/>
      </c>
      <c r="K20" s="270"/>
      <c r="L20" s="270"/>
    </row>
    <row r="21" spans="1:12" x14ac:dyDescent="0.25">
      <c r="A21" s="85"/>
      <c r="B21" s="302">
        <v>3</v>
      </c>
      <c r="C21" s="305" t="s">
        <v>35</v>
      </c>
      <c r="D21" s="288" t="s">
        <v>172</v>
      </c>
      <c r="E21" s="290"/>
      <c r="F21" s="24"/>
      <c r="G21" s="34"/>
      <c r="H21" s="35"/>
      <c r="I21" s="36" t="str">
        <f t="shared" si="0"/>
        <v/>
      </c>
      <c r="J21" s="270" t="str">
        <f t="shared" si="1"/>
        <v/>
      </c>
      <c r="K21" s="270"/>
      <c r="L21" s="270"/>
    </row>
    <row r="22" spans="1:12" x14ac:dyDescent="0.25">
      <c r="A22" s="85"/>
      <c r="B22" s="303"/>
      <c r="C22" s="306"/>
      <c r="D22" s="288" t="s">
        <v>173</v>
      </c>
      <c r="E22" s="290"/>
      <c r="F22" s="24"/>
      <c r="G22" s="34"/>
      <c r="H22" s="24"/>
      <c r="I22" s="36" t="str">
        <f t="shared" si="0"/>
        <v/>
      </c>
      <c r="J22" s="270" t="str">
        <f t="shared" si="1"/>
        <v/>
      </c>
      <c r="K22" s="270"/>
      <c r="L22" s="270"/>
    </row>
    <row r="23" spans="1:12" x14ac:dyDescent="0.25">
      <c r="A23" s="85"/>
      <c r="B23" s="303"/>
      <c r="C23" s="306"/>
      <c r="D23" s="288" t="s">
        <v>174</v>
      </c>
      <c r="E23" s="290"/>
      <c r="F23" s="24"/>
      <c r="G23" s="34"/>
      <c r="H23" s="24"/>
      <c r="I23" s="36" t="str">
        <f t="shared" si="0"/>
        <v/>
      </c>
      <c r="J23" s="270" t="str">
        <f t="shared" si="1"/>
        <v/>
      </c>
      <c r="K23" s="270"/>
      <c r="L23" s="270"/>
    </row>
    <row r="24" spans="1:12" x14ac:dyDescent="0.25">
      <c r="A24" s="85"/>
      <c r="B24" s="304"/>
      <c r="C24" s="307"/>
      <c r="D24" s="288" t="s">
        <v>175</v>
      </c>
      <c r="E24" s="290"/>
      <c r="F24" s="24"/>
      <c r="G24" s="34"/>
      <c r="H24" s="24"/>
      <c r="I24" s="36" t="str">
        <f t="shared" si="0"/>
        <v/>
      </c>
      <c r="J24" s="270" t="str">
        <f t="shared" si="1"/>
        <v/>
      </c>
      <c r="K24" s="270"/>
      <c r="L24" s="270"/>
    </row>
    <row r="25" spans="1:12" x14ac:dyDescent="0.25">
      <c r="A25" s="85"/>
      <c r="B25" s="302">
        <v>4</v>
      </c>
      <c r="C25" s="342" t="s">
        <v>178</v>
      </c>
      <c r="D25" s="288" t="s">
        <v>172</v>
      </c>
      <c r="E25" s="290"/>
      <c r="F25" s="24"/>
      <c r="G25" s="34"/>
      <c r="H25" s="35"/>
      <c r="I25" s="36" t="str">
        <f t="shared" si="0"/>
        <v/>
      </c>
      <c r="J25" s="270" t="str">
        <f t="shared" si="1"/>
        <v/>
      </c>
      <c r="K25" s="270"/>
      <c r="L25" s="270"/>
    </row>
    <row r="26" spans="1:12" x14ac:dyDescent="0.25">
      <c r="A26" s="85"/>
      <c r="B26" s="303"/>
      <c r="C26" s="343"/>
      <c r="D26" s="288" t="s">
        <v>173</v>
      </c>
      <c r="E26" s="290"/>
      <c r="F26" s="24"/>
      <c r="G26" s="34"/>
      <c r="H26" s="24"/>
      <c r="I26" s="36" t="str">
        <f t="shared" si="0"/>
        <v/>
      </c>
      <c r="J26" s="270" t="str">
        <f t="shared" si="1"/>
        <v/>
      </c>
      <c r="K26" s="270"/>
      <c r="L26" s="270"/>
    </row>
    <row r="27" spans="1:12" x14ac:dyDescent="0.25">
      <c r="A27" s="85"/>
      <c r="B27" s="303"/>
      <c r="C27" s="343"/>
      <c r="D27" s="288" t="s">
        <v>174</v>
      </c>
      <c r="E27" s="290"/>
      <c r="F27" s="24"/>
      <c r="G27" s="34"/>
      <c r="H27" s="24"/>
      <c r="I27" s="36" t="str">
        <f t="shared" si="0"/>
        <v/>
      </c>
      <c r="J27" s="270" t="str">
        <f t="shared" si="1"/>
        <v/>
      </c>
      <c r="K27" s="270"/>
      <c r="L27" s="270"/>
    </row>
    <row r="28" spans="1:12" x14ac:dyDescent="0.25">
      <c r="A28" s="85"/>
      <c r="B28" s="304"/>
      <c r="C28" s="344"/>
      <c r="D28" s="288" t="s">
        <v>175</v>
      </c>
      <c r="E28" s="290"/>
      <c r="F28" s="24"/>
      <c r="G28" s="34"/>
      <c r="H28" s="24"/>
      <c r="I28" s="36" t="str">
        <f t="shared" si="0"/>
        <v/>
      </c>
      <c r="J28" s="270" t="str">
        <f t="shared" si="1"/>
        <v/>
      </c>
      <c r="K28" s="270"/>
      <c r="L28" s="270"/>
    </row>
    <row r="29" spans="1:12" x14ac:dyDescent="0.25">
      <c r="A29" s="85"/>
      <c r="B29" s="302">
        <v>5</v>
      </c>
      <c r="C29" s="305" t="s">
        <v>176</v>
      </c>
      <c r="D29" s="288" t="s">
        <v>172</v>
      </c>
      <c r="E29" s="290"/>
      <c r="F29" s="24"/>
      <c r="G29" s="34"/>
      <c r="H29" s="35"/>
      <c r="I29" s="36" t="str">
        <f t="shared" si="0"/>
        <v/>
      </c>
      <c r="J29" s="270" t="str">
        <f t="shared" si="1"/>
        <v/>
      </c>
      <c r="K29" s="270"/>
      <c r="L29" s="270"/>
    </row>
    <row r="30" spans="1:12" x14ac:dyDescent="0.25">
      <c r="A30" s="85"/>
      <c r="B30" s="303"/>
      <c r="C30" s="306"/>
      <c r="D30" s="288" t="s">
        <v>173</v>
      </c>
      <c r="E30" s="290"/>
      <c r="F30" s="24"/>
      <c r="G30" s="34"/>
      <c r="H30" s="24"/>
      <c r="I30" s="36" t="str">
        <f t="shared" si="0"/>
        <v/>
      </c>
      <c r="J30" s="270" t="str">
        <f t="shared" si="1"/>
        <v/>
      </c>
      <c r="K30" s="270"/>
      <c r="L30" s="270"/>
    </row>
    <row r="31" spans="1:12" x14ac:dyDescent="0.25">
      <c r="A31" s="85"/>
      <c r="B31" s="303"/>
      <c r="C31" s="306"/>
      <c r="D31" s="288" t="s">
        <v>174</v>
      </c>
      <c r="E31" s="290"/>
      <c r="F31" s="24"/>
      <c r="G31" s="34"/>
      <c r="H31" s="24"/>
      <c r="I31" s="36" t="str">
        <f t="shared" si="0"/>
        <v/>
      </c>
      <c r="J31" s="270" t="str">
        <f t="shared" si="1"/>
        <v/>
      </c>
      <c r="K31" s="270"/>
      <c r="L31" s="270"/>
    </row>
    <row r="32" spans="1:12" x14ac:dyDescent="0.25">
      <c r="A32" s="85"/>
      <c r="B32" s="304"/>
      <c r="C32" s="307"/>
      <c r="D32" s="288" t="s">
        <v>175</v>
      </c>
      <c r="E32" s="290"/>
      <c r="F32" s="24"/>
      <c r="G32" s="34"/>
      <c r="H32" s="24" t="str">
        <f>IF(F32="","",$J$5-$J$4)</f>
        <v/>
      </c>
      <c r="I32" s="36" t="str">
        <f t="shared" si="0"/>
        <v/>
      </c>
      <c r="J32" s="270" t="str">
        <f t="shared" si="1"/>
        <v/>
      </c>
      <c r="K32" s="270"/>
      <c r="L32" s="270"/>
    </row>
    <row r="33" spans="1:12" x14ac:dyDescent="0.25">
      <c r="A33" s="85"/>
      <c r="B33" s="90" t="s">
        <v>95</v>
      </c>
      <c r="C33" s="285" t="s">
        <v>15</v>
      </c>
      <c r="D33" s="286"/>
      <c r="E33" s="287"/>
      <c r="F33" s="91" t="s">
        <v>179</v>
      </c>
      <c r="G33" s="131" t="s">
        <v>180</v>
      </c>
      <c r="H33" s="92"/>
      <c r="I33" s="93"/>
      <c r="J33" s="276"/>
      <c r="K33" s="276"/>
      <c r="L33" s="277"/>
    </row>
    <row r="34" spans="1:12" x14ac:dyDescent="0.25">
      <c r="A34" s="85"/>
      <c r="B34" s="90">
        <v>1</v>
      </c>
      <c r="C34" s="288" t="s">
        <v>154</v>
      </c>
      <c r="D34" s="289"/>
      <c r="E34" s="290"/>
      <c r="F34" s="24"/>
      <c r="G34" s="34"/>
      <c r="H34" s="24"/>
      <c r="I34" s="36" t="str">
        <f>IF(F34="","",$J$6*24)</f>
        <v/>
      </c>
      <c r="J34" s="270" t="str">
        <f t="shared" ref="J34:J39" si="2">IF(F34="","",F34*G34*H34*I34/1000)</f>
        <v/>
      </c>
      <c r="K34" s="270"/>
      <c r="L34" s="270"/>
    </row>
    <row r="35" spans="1:12" x14ac:dyDescent="0.25">
      <c r="A35" s="85"/>
      <c r="B35" s="90">
        <v>2</v>
      </c>
      <c r="C35" s="288" t="s">
        <v>155</v>
      </c>
      <c r="D35" s="289"/>
      <c r="E35" s="290"/>
      <c r="F35" s="24"/>
      <c r="G35" s="34"/>
      <c r="H35" s="24"/>
      <c r="I35" s="36" t="str">
        <f t="shared" ref="I35:I39" si="3">IF(F35="","",$J$6*24)</f>
        <v/>
      </c>
      <c r="J35" s="270" t="str">
        <f t="shared" si="2"/>
        <v/>
      </c>
      <c r="K35" s="270"/>
      <c r="L35" s="270"/>
    </row>
    <row r="36" spans="1:12" x14ac:dyDescent="0.25">
      <c r="A36" s="85"/>
      <c r="B36" s="90">
        <v>3</v>
      </c>
      <c r="C36" s="288" t="s">
        <v>156</v>
      </c>
      <c r="D36" s="289"/>
      <c r="E36" s="290"/>
      <c r="F36" s="24"/>
      <c r="G36" s="34"/>
      <c r="H36" s="24"/>
      <c r="I36" s="36" t="str">
        <f t="shared" si="3"/>
        <v/>
      </c>
      <c r="J36" s="270" t="str">
        <f t="shared" si="2"/>
        <v/>
      </c>
      <c r="K36" s="270"/>
      <c r="L36" s="270"/>
    </row>
    <row r="37" spans="1:12" x14ac:dyDescent="0.25">
      <c r="A37" s="85"/>
      <c r="B37" s="90">
        <v>4</v>
      </c>
      <c r="C37" s="288" t="s">
        <v>157</v>
      </c>
      <c r="D37" s="289"/>
      <c r="E37" s="290"/>
      <c r="F37" s="24"/>
      <c r="G37" s="34"/>
      <c r="H37" s="24"/>
      <c r="I37" s="36" t="str">
        <f t="shared" si="3"/>
        <v/>
      </c>
      <c r="J37" s="270" t="str">
        <f t="shared" si="2"/>
        <v/>
      </c>
      <c r="K37" s="270"/>
      <c r="L37" s="270"/>
    </row>
    <row r="38" spans="1:12" x14ac:dyDescent="0.25">
      <c r="A38" s="85"/>
      <c r="B38" s="90">
        <v>5</v>
      </c>
      <c r="C38" s="288" t="s">
        <v>158</v>
      </c>
      <c r="D38" s="289"/>
      <c r="E38" s="290"/>
      <c r="F38" s="24"/>
      <c r="G38" s="34"/>
      <c r="H38" s="24"/>
      <c r="I38" s="36" t="str">
        <f t="shared" ref="I38" si="4">IF(F38="","",$J$6*24)</f>
        <v/>
      </c>
      <c r="J38" s="270" t="str">
        <f t="shared" si="2"/>
        <v/>
      </c>
      <c r="K38" s="270"/>
      <c r="L38" s="270"/>
    </row>
    <row r="39" spans="1:12" x14ac:dyDescent="0.25">
      <c r="A39" s="85"/>
      <c r="B39" s="90">
        <v>6</v>
      </c>
      <c r="C39" s="288" t="s">
        <v>177</v>
      </c>
      <c r="D39" s="289"/>
      <c r="E39" s="290"/>
      <c r="F39" s="24"/>
      <c r="G39" s="34"/>
      <c r="H39" s="24"/>
      <c r="I39" s="36" t="str">
        <f t="shared" si="3"/>
        <v/>
      </c>
      <c r="J39" s="270" t="str">
        <f t="shared" si="2"/>
        <v/>
      </c>
      <c r="K39" s="270"/>
      <c r="L39" s="270"/>
    </row>
    <row r="40" spans="1:12" ht="15.6" x14ac:dyDescent="0.25">
      <c r="A40" s="273" t="s">
        <v>152</v>
      </c>
      <c r="B40" s="273"/>
      <c r="C40" s="273"/>
      <c r="D40" s="273"/>
      <c r="E40" s="273"/>
      <c r="F40" s="273"/>
      <c r="G40" s="273"/>
      <c r="H40" s="273"/>
      <c r="I40" s="273"/>
      <c r="J40" s="269">
        <f>ROUND(SUM(J13:L32,J34:L39),0)</f>
        <v>0</v>
      </c>
      <c r="K40" s="269"/>
      <c r="L40" s="269"/>
    </row>
    <row r="41" spans="1:12" ht="15.6" x14ac:dyDescent="0.25">
      <c r="A41" s="86"/>
      <c r="B41" s="106" t="s">
        <v>167</v>
      </c>
      <c r="C41" s="106"/>
      <c r="D41" s="106"/>
      <c r="E41" s="86"/>
      <c r="F41" s="85"/>
      <c r="G41" s="278"/>
      <c r="H41" s="278"/>
      <c r="I41" s="111"/>
      <c r="J41" s="112"/>
      <c r="K41" s="113"/>
      <c r="L41" s="84"/>
    </row>
    <row r="42" spans="1:12" ht="24" customHeight="1" x14ac:dyDescent="0.25">
      <c r="A42" s="86"/>
      <c r="B42" s="341" t="s">
        <v>95</v>
      </c>
      <c r="C42" s="300" t="s">
        <v>159</v>
      </c>
      <c r="D42" s="89" t="s">
        <v>162</v>
      </c>
      <c r="E42" s="89" t="s">
        <v>17</v>
      </c>
      <c r="F42" s="279" t="s">
        <v>18</v>
      </c>
      <c r="G42" s="280"/>
      <c r="H42" s="89" t="s">
        <v>9</v>
      </c>
      <c r="I42" s="89" t="s">
        <v>5</v>
      </c>
      <c r="J42" s="298" t="s">
        <v>165</v>
      </c>
      <c r="K42" s="298"/>
      <c r="L42" s="298"/>
    </row>
    <row r="43" spans="1:12" s="116" customFormat="1" ht="12.6" x14ac:dyDescent="0.2">
      <c r="A43" s="115"/>
      <c r="B43" s="341"/>
      <c r="C43" s="301"/>
      <c r="D43" s="90" t="s">
        <v>160</v>
      </c>
      <c r="E43" s="90" t="s">
        <v>187</v>
      </c>
      <c r="F43" s="281" t="s">
        <v>163</v>
      </c>
      <c r="G43" s="282"/>
      <c r="H43" s="90" t="s">
        <v>12</v>
      </c>
      <c r="I43" s="90" t="s">
        <v>13</v>
      </c>
      <c r="J43" s="268" t="s">
        <v>14</v>
      </c>
      <c r="K43" s="268"/>
      <c r="L43" s="268"/>
    </row>
    <row r="44" spans="1:12" ht="14.4" customHeight="1" x14ac:dyDescent="0.25">
      <c r="A44" s="86"/>
      <c r="B44" s="124">
        <v>1</v>
      </c>
      <c r="C44" s="175"/>
      <c r="D44" s="122"/>
      <c r="E44" s="216"/>
      <c r="F44" s="283"/>
      <c r="G44" s="284"/>
      <c r="H44" s="121" t="str">
        <f>IF(D44&gt;0,($J$5-$J$4)*(1-F44/100),"")</f>
        <v/>
      </c>
      <c r="I44" s="38" t="str">
        <f>IF(D44&gt;0,$J$6*24,"")</f>
        <v/>
      </c>
      <c r="J44" s="270" t="str">
        <f>IF(D44&gt;0,D44*0.34*E44*H44*I44/1000,"")</f>
        <v/>
      </c>
      <c r="K44" s="270"/>
      <c r="L44" s="270"/>
    </row>
    <row r="45" spans="1:12" x14ac:dyDescent="0.25">
      <c r="A45" s="86"/>
      <c r="B45" s="124">
        <v>2</v>
      </c>
      <c r="C45" s="175"/>
      <c r="D45" s="123"/>
      <c r="E45" s="216"/>
      <c r="F45" s="283"/>
      <c r="G45" s="284"/>
      <c r="H45" s="121" t="str">
        <f t="shared" ref="H45:H47" si="5">IF(D45&gt;0,($J$5-$J$4)*(1-F45/100),"")</f>
        <v/>
      </c>
      <c r="I45" s="120"/>
      <c r="J45" s="270" t="str">
        <f t="shared" ref="J45:J47" si="6">IF(D45&gt;0,D45*0.34*E45*H45*I45/1000,"")</f>
        <v/>
      </c>
      <c r="K45" s="270"/>
      <c r="L45" s="270"/>
    </row>
    <row r="46" spans="1:12" x14ac:dyDescent="0.25">
      <c r="A46" s="86"/>
      <c r="B46" s="124">
        <v>3</v>
      </c>
      <c r="C46" s="175"/>
      <c r="D46" s="123"/>
      <c r="E46" s="216"/>
      <c r="F46" s="283"/>
      <c r="G46" s="284"/>
      <c r="H46" s="121" t="str">
        <f t="shared" si="5"/>
        <v/>
      </c>
      <c r="I46" s="38" t="str">
        <f>IF(I44="","",I44-I45)</f>
        <v/>
      </c>
      <c r="J46" s="270" t="str">
        <f t="shared" si="6"/>
        <v/>
      </c>
      <c r="K46" s="270"/>
      <c r="L46" s="270"/>
    </row>
    <row r="47" spans="1:12" x14ac:dyDescent="0.25">
      <c r="A47" s="86"/>
      <c r="B47" s="124">
        <v>4</v>
      </c>
      <c r="C47" s="175"/>
      <c r="D47" s="123"/>
      <c r="E47" s="118"/>
      <c r="F47" s="283"/>
      <c r="G47" s="284"/>
      <c r="H47" s="121" t="str">
        <f t="shared" si="5"/>
        <v/>
      </c>
      <c r="I47" s="38" t="str">
        <f t="shared" ref="I47" si="7">IF(D47&gt;0,$J$6*24,"")</f>
        <v/>
      </c>
      <c r="J47" s="270" t="str">
        <f t="shared" si="6"/>
        <v/>
      </c>
      <c r="K47" s="270"/>
      <c r="L47" s="270"/>
    </row>
    <row r="48" spans="1:12" ht="17.399999999999999" customHeight="1" x14ac:dyDescent="0.25">
      <c r="A48" s="272" t="s">
        <v>164</v>
      </c>
      <c r="B48" s="272"/>
      <c r="C48" s="272"/>
      <c r="D48" s="272"/>
      <c r="E48" s="272"/>
      <c r="F48" s="272"/>
      <c r="G48" s="272"/>
      <c r="H48" s="272"/>
      <c r="I48" s="272"/>
      <c r="J48" s="269">
        <f>SUM(J44:L47)</f>
        <v>0</v>
      </c>
      <c r="K48" s="269"/>
      <c r="L48" s="269"/>
    </row>
    <row r="49" spans="1:12" ht="6" customHeight="1" x14ac:dyDescent="0.25">
      <c r="A49" s="105"/>
      <c r="B49" s="106"/>
      <c r="C49" s="107"/>
      <c r="D49" s="107"/>
      <c r="E49" s="107"/>
      <c r="F49" s="84"/>
      <c r="G49" s="108"/>
      <c r="H49" s="108"/>
      <c r="I49" s="109"/>
      <c r="J49" s="108"/>
      <c r="K49" s="110"/>
      <c r="L49" s="109"/>
    </row>
    <row r="50" spans="1:12" ht="15.6" x14ac:dyDescent="0.25">
      <c r="A50" s="86"/>
      <c r="B50" s="271" t="s">
        <v>182</v>
      </c>
      <c r="C50" s="271"/>
      <c r="D50" s="271"/>
      <c r="E50" s="271"/>
      <c r="F50" s="271"/>
      <c r="G50" s="271"/>
      <c r="H50" s="271"/>
      <c r="I50" s="271"/>
      <c r="J50" s="271"/>
      <c r="K50" s="271"/>
      <c r="L50" s="271"/>
    </row>
    <row r="51" spans="1:12" ht="33.6" customHeight="1" x14ac:dyDescent="0.25">
      <c r="A51" s="86"/>
      <c r="B51" s="336" t="s">
        <v>95</v>
      </c>
      <c r="C51" s="297" t="s">
        <v>19</v>
      </c>
      <c r="D51" s="119" t="s">
        <v>169</v>
      </c>
      <c r="E51" s="299" t="s">
        <v>233</v>
      </c>
      <c r="F51" s="298" t="s">
        <v>20</v>
      </c>
      <c r="G51" s="298" t="s">
        <v>189</v>
      </c>
      <c r="H51" s="298" t="s">
        <v>188</v>
      </c>
      <c r="I51" s="298"/>
      <c r="J51" s="338" t="s">
        <v>181</v>
      </c>
      <c r="K51" s="338"/>
      <c r="L51" s="338"/>
    </row>
    <row r="52" spans="1:12" ht="14.4" customHeight="1" x14ac:dyDescent="0.25">
      <c r="A52" s="86"/>
      <c r="B52" s="336"/>
      <c r="C52" s="297"/>
      <c r="D52" s="124" t="s">
        <v>170</v>
      </c>
      <c r="E52" s="299"/>
      <c r="F52" s="298"/>
      <c r="G52" s="298"/>
      <c r="H52" s="294" t="s">
        <v>149</v>
      </c>
      <c r="I52" s="294"/>
      <c r="J52" s="268" t="s">
        <v>14</v>
      </c>
      <c r="K52" s="268"/>
      <c r="L52" s="268"/>
    </row>
    <row r="53" spans="1:12" x14ac:dyDescent="0.25">
      <c r="A53" s="85"/>
      <c r="B53" s="90">
        <v>1</v>
      </c>
      <c r="C53" s="129" t="s">
        <v>21</v>
      </c>
      <c r="D53" s="132"/>
      <c r="E53" s="337" t="str">
        <f>IF(F25="","",(D53+D54+D55+D56+D57)/(F25+F26+F27+F28))</f>
        <v/>
      </c>
      <c r="F53" s="117"/>
      <c r="G53" s="34"/>
      <c r="H53" s="339"/>
      <c r="I53" s="340"/>
      <c r="J53" s="265">
        <f>D53*F53*G53*H53</f>
        <v>0</v>
      </c>
      <c r="K53" s="265"/>
      <c r="L53" s="265"/>
    </row>
    <row r="54" spans="1:12" x14ac:dyDescent="0.25">
      <c r="A54" s="85"/>
      <c r="B54" s="90">
        <v>2</v>
      </c>
      <c r="C54" s="129" t="s">
        <v>22</v>
      </c>
      <c r="D54" s="132"/>
      <c r="E54" s="337"/>
      <c r="F54" s="117"/>
      <c r="G54" s="34"/>
      <c r="H54" s="339"/>
      <c r="I54" s="340"/>
      <c r="J54" s="265">
        <f t="shared" ref="J54:J57" si="8">D54*F54*G54*H54</f>
        <v>0</v>
      </c>
      <c r="K54" s="265"/>
      <c r="L54" s="265"/>
    </row>
    <row r="55" spans="1:12" x14ac:dyDescent="0.25">
      <c r="A55" s="85"/>
      <c r="B55" s="90">
        <v>3</v>
      </c>
      <c r="C55" s="129" t="s">
        <v>23</v>
      </c>
      <c r="D55" s="132"/>
      <c r="E55" s="337"/>
      <c r="F55" s="117"/>
      <c r="G55" s="34"/>
      <c r="H55" s="339"/>
      <c r="I55" s="340"/>
      <c r="J55" s="265">
        <f t="shared" si="8"/>
        <v>0</v>
      </c>
      <c r="K55" s="265"/>
      <c r="L55" s="265"/>
    </row>
    <row r="56" spans="1:12" x14ac:dyDescent="0.25">
      <c r="A56" s="85"/>
      <c r="B56" s="90">
        <v>4</v>
      </c>
      <c r="C56" s="129" t="s">
        <v>24</v>
      </c>
      <c r="D56" s="132"/>
      <c r="E56" s="337"/>
      <c r="F56" s="117"/>
      <c r="G56" s="34"/>
      <c r="H56" s="339"/>
      <c r="I56" s="340"/>
      <c r="J56" s="265">
        <f t="shared" si="8"/>
        <v>0</v>
      </c>
      <c r="K56" s="265"/>
      <c r="L56" s="265"/>
    </row>
    <row r="57" spans="1:12" x14ac:dyDescent="0.25">
      <c r="A57" s="85"/>
      <c r="B57" s="90">
        <v>5</v>
      </c>
      <c r="C57" s="129" t="s">
        <v>25</v>
      </c>
      <c r="D57" s="133"/>
      <c r="E57" s="337"/>
      <c r="F57" s="130"/>
      <c r="G57" s="125"/>
      <c r="H57" s="339"/>
      <c r="I57" s="340"/>
      <c r="J57" s="265">
        <f t="shared" si="8"/>
        <v>0</v>
      </c>
      <c r="K57" s="265"/>
      <c r="L57" s="265"/>
    </row>
    <row r="58" spans="1:12" x14ac:dyDescent="0.25">
      <c r="A58" s="85"/>
      <c r="B58" s="90">
        <v>6</v>
      </c>
      <c r="C58" s="291" t="s">
        <v>26</v>
      </c>
      <c r="D58" s="292"/>
      <c r="E58" s="126"/>
      <c r="F58" s="127"/>
      <c r="G58" s="127"/>
      <c r="H58" s="127"/>
      <c r="I58" s="128"/>
      <c r="J58" s="266"/>
      <c r="K58" s="266"/>
      <c r="L58" s="266"/>
    </row>
    <row r="59" spans="1:12" ht="15.6" x14ac:dyDescent="0.25">
      <c r="A59" s="293" t="s">
        <v>183</v>
      </c>
      <c r="B59" s="293"/>
      <c r="C59" s="293"/>
      <c r="D59" s="293"/>
      <c r="E59" s="293"/>
      <c r="F59" s="293"/>
      <c r="G59" s="293"/>
      <c r="H59" s="293"/>
      <c r="I59" s="293"/>
      <c r="J59" s="269">
        <f>SUM(J53:L58)</f>
        <v>0</v>
      </c>
      <c r="K59" s="269"/>
      <c r="L59" s="269"/>
    </row>
    <row r="60" spans="1:12" ht="14.4" customHeight="1" x14ac:dyDescent="0.25">
      <c r="A60" s="87"/>
      <c r="B60" s="271" t="s">
        <v>190</v>
      </c>
      <c r="C60" s="271"/>
      <c r="D60" s="271"/>
      <c r="E60" s="271"/>
      <c r="F60" s="271"/>
      <c r="G60" s="271"/>
      <c r="H60" s="271"/>
      <c r="I60" s="271"/>
      <c r="J60" s="271"/>
      <c r="K60" s="271"/>
      <c r="L60" s="271"/>
    </row>
    <row r="61" spans="1:12" ht="31.2" customHeight="1" x14ac:dyDescent="0.25">
      <c r="A61" s="86"/>
      <c r="B61" s="298" t="s">
        <v>27</v>
      </c>
      <c r="C61" s="298"/>
      <c r="D61" s="298"/>
      <c r="E61" s="298" t="s">
        <v>191</v>
      </c>
      <c r="F61" s="298"/>
      <c r="G61" s="298"/>
      <c r="H61" s="298" t="s">
        <v>82</v>
      </c>
      <c r="I61" s="298"/>
      <c r="J61" s="299" t="s">
        <v>185</v>
      </c>
      <c r="K61" s="299"/>
      <c r="L61" s="299"/>
    </row>
    <row r="62" spans="1:12" s="116" customFormat="1" ht="12.6" x14ac:dyDescent="0.2">
      <c r="A62" s="134"/>
      <c r="B62" s="294" t="s">
        <v>28</v>
      </c>
      <c r="C62" s="294"/>
      <c r="D62" s="294"/>
      <c r="E62" s="294" t="s">
        <v>184</v>
      </c>
      <c r="F62" s="294"/>
      <c r="G62" s="294"/>
      <c r="H62" s="294" t="s">
        <v>7</v>
      </c>
      <c r="I62" s="294"/>
      <c r="J62" s="294" t="s">
        <v>14</v>
      </c>
      <c r="K62" s="294"/>
      <c r="L62" s="294"/>
    </row>
    <row r="63" spans="1:12" ht="18" customHeight="1" x14ac:dyDescent="0.25">
      <c r="A63" s="114"/>
      <c r="B63" s="297">
        <f>J6*24</f>
        <v>0</v>
      </c>
      <c r="C63" s="297"/>
      <c r="D63" s="297"/>
      <c r="E63" s="296"/>
      <c r="F63" s="296"/>
      <c r="G63" s="296"/>
      <c r="H63" s="295">
        <f>J7</f>
        <v>0</v>
      </c>
      <c r="I63" s="295"/>
      <c r="J63" s="269">
        <f>B63*E63*H63/1000</f>
        <v>0</v>
      </c>
      <c r="K63" s="269"/>
      <c r="L63" s="269"/>
    </row>
    <row r="64" spans="1:12" ht="17.399999999999999" x14ac:dyDescent="0.25">
      <c r="A64" s="198"/>
      <c r="B64" s="345" t="s">
        <v>223</v>
      </c>
      <c r="C64" s="346"/>
      <c r="D64" s="346"/>
      <c r="E64" s="346"/>
      <c r="F64" s="346"/>
      <c r="G64" s="346"/>
      <c r="H64" s="346"/>
      <c r="I64" s="347"/>
      <c r="J64" s="348"/>
      <c r="K64" s="349"/>
      <c r="L64" s="350"/>
    </row>
    <row r="65" spans="1:12" ht="8.4" customHeight="1" x14ac:dyDescent="0.25">
      <c r="A65" s="105"/>
      <c r="B65" s="106"/>
      <c r="C65" s="107"/>
      <c r="D65" s="107"/>
      <c r="E65" s="107"/>
      <c r="F65" s="84"/>
      <c r="G65" s="108"/>
      <c r="H65" s="108"/>
      <c r="I65" s="109" t="s">
        <v>16</v>
      </c>
      <c r="J65" s="108"/>
      <c r="K65" s="110"/>
      <c r="L65" s="109"/>
    </row>
    <row r="66" spans="1:12" x14ac:dyDescent="0.25">
      <c r="A66" s="85"/>
      <c r="B66" s="87"/>
      <c r="C66" s="87"/>
      <c r="D66" s="87"/>
      <c r="E66" s="87"/>
      <c r="F66" s="87"/>
      <c r="G66" s="87"/>
      <c r="H66" s="352" t="s">
        <v>192</v>
      </c>
      <c r="I66" s="352"/>
      <c r="J66" s="353" t="s">
        <v>14</v>
      </c>
      <c r="K66" s="353"/>
      <c r="L66" s="353"/>
    </row>
    <row r="67" spans="1:12" s="141" customFormat="1" ht="18" x14ac:dyDescent="0.35">
      <c r="A67" s="105"/>
      <c r="B67" s="356" t="s">
        <v>186</v>
      </c>
      <c r="C67" s="356"/>
      <c r="D67" s="356"/>
      <c r="E67" s="356"/>
      <c r="F67" s="356"/>
      <c r="G67" s="356"/>
      <c r="H67" s="355">
        <f>IF(J67=0,0,J67/J7)</f>
        <v>0</v>
      </c>
      <c r="I67" s="355"/>
      <c r="J67" s="354">
        <f>J40+J48-(J59+J63)*J64</f>
        <v>0</v>
      </c>
      <c r="K67" s="354"/>
      <c r="L67" s="354"/>
    </row>
    <row r="68" spans="1:12" ht="14.4" customHeight="1" x14ac:dyDescent="0.25">
      <c r="A68" s="136"/>
      <c r="B68" s="351" t="s">
        <v>193</v>
      </c>
      <c r="C68" s="351"/>
      <c r="D68" s="351"/>
      <c r="E68" s="351"/>
      <c r="F68" s="351"/>
      <c r="G68" s="351"/>
      <c r="H68" s="351"/>
      <c r="I68" s="351"/>
      <c r="J68" s="351"/>
      <c r="K68" s="351"/>
      <c r="L68" s="351"/>
    </row>
    <row r="69" spans="1:12" s="140" customFormat="1" ht="15.6" x14ac:dyDescent="0.3">
      <c r="A69" s="139"/>
      <c r="B69" s="358" t="s">
        <v>32</v>
      </c>
      <c r="C69" s="358"/>
      <c r="D69" s="358"/>
      <c r="E69" s="358"/>
      <c r="F69" s="358"/>
      <c r="G69" s="358"/>
      <c r="H69" s="357">
        <v>90</v>
      </c>
      <c r="I69" s="357"/>
      <c r="J69" s="137" t="s">
        <v>29</v>
      </c>
      <c r="K69" s="359" t="str">
        <f>IF(H67&gt;H69,"NĒ","Jā")</f>
        <v>Jā</v>
      </c>
      <c r="L69" s="359"/>
    </row>
  </sheetData>
  <sheetProtection formatCells="0" formatColumns="0" formatRows="0" insertColumns="0" insertRows="0" deleteColumns="0" deleteRows="0" selectLockedCells="1" selectUnlockedCells="1"/>
  <mergeCells count="148">
    <mergeCell ref="B64:I64"/>
    <mergeCell ref="J64:L64"/>
    <mergeCell ref="B68:L68"/>
    <mergeCell ref="H66:I66"/>
    <mergeCell ref="J66:L66"/>
    <mergeCell ref="J67:L67"/>
    <mergeCell ref="H67:I67"/>
    <mergeCell ref="B67:G67"/>
    <mergeCell ref="H69:I69"/>
    <mergeCell ref="B69:G69"/>
    <mergeCell ref="K69:L69"/>
    <mergeCell ref="J21:L21"/>
    <mergeCell ref="D22:E22"/>
    <mergeCell ref="J22:L22"/>
    <mergeCell ref="D23:E23"/>
    <mergeCell ref="J23:L23"/>
    <mergeCell ref="B29:B32"/>
    <mergeCell ref="C29:C32"/>
    <mergeCell ref="D29:E29"/>
    <mergeCell ref="J29:L29"/>
    <mergeCell ref="D30:E30"/>
    <mergeCell ref="J30:L30"/>
    <mergeCell ref="D31:E31"/>
    <mergeCell ref="J31:L31"/>
    <mergeCell ref="D32:E32"/>
    <mergeCell ref="J32:L32"/>
    <mergeCell ref="J24:L24"/>
    <mergeCell ref="B25:B28"/>
    <mergeCell ref="C25:C28"/>
    <mergeCell ref="D25:E25"/>
    <mergeCell ref="J25:L25"/>
    <mergeCell ref="D26:E26"/>
    <mergeCell ref="J26:L26"/>
    <mergeCell ref="D27:E27"/>
    <mergeCell ref="J27:L27"/>
    <mergeCell ref="D28:E28"/>
    <mergeCell ref="J28:L28"/>
    <mergeCell ref="F47:G47"/>
    <mergeCell ref="B51:B52"/>
    <mergeCell ref="C51:C52"/>
    <mergeCell ref="E53:E57"/>
    <mergeCell ref="E51:E52"/>
    <mergeCell ref="G51:G52"/>
    <mergeCell ref="F51:F52"/>
    <mergeCell ref="J42:L42"/>
    <mergeCell ref="J43:L43"/>
    <mergeCell ref="J44:L44"/>
    <mergeCell ref="J45:L45"/>
    <mergeCell ref="J46:L46"/>
    <mergeCell ref="J47:L47"/>
    <mergeCell ref="J51:L51"/>
    <mergeCell ref="H51:I51"/>
    <mergeCell ref="H52:I52"/>
    <mergeCell ref="H53:I53"/>
    <mergeCell ref="H54:I54"/>
    <mergeCell ref="H55:I55"/>
    <mergeCell ref="H56:I56"/>
    <mergeCell ref="H57:I57"/>
    <mergeCell ref="B42:B43"/>
    <mergeCell ref="B17:B20"/>
    <mergeCell ref="C17:C20"/>
    <mergeCell ref="D17:E17"/>
    <mergeCell ref="J17:L17"/>
    <mergeCell ref="D18:E18"/>
    <mergeCell ref="J18:L18"/>
    <mergeCell ref="D19:E19"/>
    <mergeCell ref="J19:L19"/>
    <mergeCell ref="J14:L14"/>
    <mergeCell ref="J15:L15"/>
    <mergeCell ref="J16:L16"/>
    <mergeCell ref="D20:E20"/>
    <mergeCell ref="J20:L20"/>
    <mergeCell ref="D21:E21"/>
    <mergeCell ref="B21:B24"/>
    <mergeCell ref="C21:C24"/>
    <mergeCell ref="D24:E24"/>
    <mergeCell ref="A1:L1"/>
    <mergeCell ref="K6:L6"/>
    <mergeCell ref="D5:F5"/>
    <mergeCell ref="D6:F6"/>
    <mergeCell ref="E7:F7"/>
    <mergeCell ref="J11:L11"/>
    <mergeCell ref="J12:L12"/>
    <mergeCell ref="J13:L13"/>
    <mergeCell ref="C11:E12"/>
    <mergeCell ref="D4:F4"/>
    <mergeCell ref="H6:I6"/>
    <mergeCell ref="B11:B12"/>
    <mergeCell ref="B10:L10"/>
    <mergeCell ref="E8:F8"/>
    <mergeCell ref="B13:B16"/>
    <mergeCell ref="C13:C16"/>
    <mergeCell ref="D13:E13"/>
    <mergeCell ref="D14:E14"/>
    <mergeCell ref="D15:E15"/>
    <mergeCell ref="D16:E16"/>
    <mergeCell ref="F46:G46"/>
    <mergeCell ref="C36:E36"/>
    <mergeCell ref="J36:L36"/>
    <mergeCell ref="C37:E37"/>
    <mergeCell ref="J37:L37"/>
    <mergeCell ref="C39:E39"/>
    <mergeCell ref="J39:L39"/>
    <mergeCell ref="C34:E34"/>
    <mergeCell ref="J34:L34"/>
    <mergeCell ref="C35:E35"/>
    <mergeCell ref="J35:L35"/>
    <mergeCell ref="C42:C43"/>
    <mergeCell ref="J63:L63"/>
    <mergeCell ref="C58:D58"/>
    <mergeCell ref="A59:I59"/>
    <mergeCell ref="J59:L59"/>
    <mergeCell ref="J62:L62"/>
    <mergeCell ref="B62:D62"/>
    <mergeCell ref="E62:G62"/>
    <mergeCell ref="H62:I62"/>
    <mergeCell ref="H63:I63"/>
    <mergeCell ref="E63:G63"/>
    <mergeCell ref="B63:D63"/>
    <mergeCell ref="B60:L60"/>
    <mergeCell ref="B61:D61"/>
    <mergeCell ref="E61:G61"/>
    <mergeCell ref="H61:I61"/>
    <mergeCell ref="J61:L61"/>
    <mergeCell ref="J57:L57"/>
    <mergeCell ref="J58:L58"/>
    <mergeCell ref="A2:L2"/>
    <mergeCell ref="J53:L53"/>
    <mergeCell ref="J52:L52"/>
    <mergeCell ref="J54:L54"/>
    <mergeCell ref="J55:L55"/>
    <mergeCell ref="J56:L56"/>
    <mergeCell ref="J48:L48"/>
    <mergeCell ref="J38:L38"/>
    <mergeCell ref="B50:L50"/>
    <mergeCell ref="A48:I48"/>
    <mergeCell ref="A40:I40"/>
    <mergeCell ref="C8:D8"/>
    <mergeCell ref="C9:D9"/>
    <mergeCell ref="J33:L33"/>
    <mergeCell ref="J40:L40"/>
    <mergeCell ref="G41:H41"/>
    <mergeCell ref="F42:G42"/>
    <mergeCell ref="F43:G43"/>
    <mergeCell ref="F44:G44"/>
    <mergeCell ref="F45:G45"/>
    <mergeCell ref="C33:E33"/>
    <mergeCell ref="C38:E38"/>
  </mergeCells>
  <phoneticPr fontId="43" type="noConversion"/>
  <conditionalFormatting sqref="K69:L69">
    <cfRule type="containsText" dxfId="10" priority="3" operator="containsText" text="NĒ">
      <formula>NOT(ISERROR(SEARCH("NĒ",K69)))</formula>
    </cfRule>
    <cfRule type="containsText" dxfId="9" priority="4" operator="containsText" text="Nē">
      <formula>NOT(ISERROR(SEARCH("Nē",K69)))</formula>
    </cfRule>
  </conditionalFormatting>
  <dataValidations count="1">
    <dataValidation type="list" allowBlank="1" showInputMessage="1" showErrorMessage="1" sqref="C44:C47" xr:uid="{00000000-0002-0000-0100-000000000000}">
      <formula1>"Dabiskā,Mehāniskā,Infiltrācija"</formula1>
    </dataValidation>
  </dataValidations>
  <printOptions horizontalCentered="1"/>
  <pageMargins left="0.11811023622047245" right="0.11811023622047245" top="0.55118110236220474" bottom="0.35433070866141736" header="0.31496062992125984" footer="0.31496062992125984"/>
  <pageSetup paperSize="9" scale="74" orientation="portrait" horizontalDpi="1200" verticalDpi="1200" r:id="rId1"/>
  <headerFooter>
    <oddFooter>&amp;R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69"/>
  <sheetViews>
    <sheetView showGridLines="0" topLeftCell="A57" workbookViewId="0">
      <selection activeCell="O77" sqref="O77"/>
    </sheetView>
  </sheetViews>
  <sheetFormatPr defaultColWidth="11.44140625" defaultRowHeight="13.8" x14ac:dyDescent="0.25"/>
  <cols>
    <col min="1" max="1" width="1.44140625" style="17" customWidth="1"/>
    <col min="2" max="2" width="5.109375" style="17" customWidth="1"/>
    <col min="3" max="3" width="18.5546875" style="17" customWidth="1"/>
    <col min="4" max="4" width="18.88671875" style="17" customWidth="1"/>
    <col min="5" max="5" width="17.33203125" style="17" customWidth="1"/>
    <col min="6" max="7" width="12.5546875" style="17" customWidth="1"/>
    <col min="8" max="8" width="12.33203125" style="17" customWidth="1"/>
    <col min="9" max="9" width="12.5546875" style="17" customWidth="1"/>
    <col min="10" max="10" width="9.44140625" style="17" customWidth="1"/>
    <col min="11" max="11" width="5.5546875" style="17" customWidth="1"/>
    <col min="12" max="12" width="4" style="17" customWidth="1"/>
    <col min="13" max="13" width="1.109375" style="17" customWidth="1"/>
    <col min="14" max="16384" width="11.44140625" style="17"/>
  </cols>
  <sheetData>
    <row r="1" spans="1:13" s="18" customFormat="1" ht="40.200000000000003" customHeight="1" x14ac:dyDescent="0.55000000000000004">
      <c r="A1" s="308" t="s">
        <v>232</v>
      </c>
      <c r="B1" s="309"/>
      <c r="C1" s="309"/>
      <c r="D1" s="309"/>
      <c r="E1" s="309"/>
      <c r="F1" s="309"/>
      <c r="G1" s="309"/>
      <c r="H1" s="309"/>
      <c r="I1" s="309"/>
      <c r="J1" s="309"/>
      <c r="K1" s="309"/>
      <c r="L1" s="310"/>
    </row>
    <row r="2" spans="1:13" s="32" customFormat="1" x14ac:dyDescent="0.25">
      <c r="A2" s="267" t="s">
        <v>33</v>
      </c>
      <c r="B2" s="267"/>
      <c r="C2" s="267"/>
      <c r="D2" s="267"/>
      <c r="E2" s="267"/>
      <c r="F2" s="267"/>
      <c r="G2" s="267"/>
      <c r="H2" s="267"/>
      <c r="I2" s="267"/>
      <c r="J2" s="267"/>
      <c r="K2" s="267"/>
      <c r="L2" s="267"/>
    </row>
    <row r="3" spans="1:13" s="20" customFormat="1" ht="7.95" customHeight="1" x14ac:dyDescent="0.25">
      <c r="A3" s="19"/>
      <c r="B3" s="94"/>
      <c r="C3" s="95"/>
      <c r="D3" s="95"/>
      <c r="E3" s="95"/>
      <c r="F3" s="96"/>
      <c r="G3" s="96"/>
      <c r="H3" s="96"/>
      <c r="I3" s="97"/>
      <c r="J3" s="97"/>
      <c r="K3" s="97"/>
      <c r="L3" s="98"/>
    </row>
    <row r="4" spans="1:13" x14ac:dyDescent="0.25">
      <c r="A4" s="21"/>
      <c r="B4" s="99"/>
      <c r="C4" s="100" t="s">
        <v>0</v>
      </c>
      <c r="D4" s="360">
        <f>'2.lapa_Esošā situācija'!D4:F4</f>
        <v>0</v>
      </c>
      <c r="E4" s="361"/>
      <c r="F4" s="362"/>
      <c r="G4" s="104"/>
      <c r="H4" s="101"/>
      <c r="I4" s="102" t="s">
        <v>1</v>
      </c>
      <c r="J4" s="24"/>
      <c r="K4" s="103" t="s">
        <v>2</v>
      </c>
      <c r="L4" s="84"/>
    </row>
    <row r="5" spans="1:13" x14ac:dyDescent="0.25">
      <c r="A5" s="21"/>
      <c r="B5" s="22"/>
      <c r="C5" s="27" t="s">
        <v>3</v>
      </c>
      <c r="D5" s="313">
        <f>'1.lapa_Patēriņš'!F6</f>
        <v>0</v>
      </c>
      <c r="E5" s="314"/>
      <c r="F5" s="315"/>
      <c r="G5" s="21"/>
      <c r="H5" s="21"/>
      <c r="I5" s="23" t="s">
        <v>4</v>
      </c>
      <c r="J5" s="24"/>
      <c r="K5" s="25" t="s">
        <v>2</v>
      </c>
      <c r="L5" s="26"/>
    </row>
    <row r="6" spans="1:13" x14ac:dyDescent="0.25">
      <c r="A6" s="28"/>
      <c r="B6" s="26"/>
      <c r="C6" s="27" t="s">
        <v>36</v>
      </c>
      <c r="D6" s="316">
        <f>'1.lapa_Patēriņš'!F7</f>
        <v>0</v>
      </c>
      <c r="E6" s="317"/>
      <c r="F6" s="318"/>
      <c r="G6" s="23"/>
      <c r="H6" s="331" t="s">
        <v>153</v>
      </c>
      <c r="I6" s="332"/>
      <c r="J6" s="29"/>
      <c r="K6" s="311" t="s">
        <v>6</v>
      </c>
      <c r="L6" s="312"/>
    </row>
    <row r="7" spans="1:13" x14ac:dyDescent="0.25">
      <c r="A7" s="28"/>
      <c r="B7" s="26"/>
      <c r="C7" s="30"/>
      <c r="D7" s="31"/>
      <c r="E7" s="319"/>
      <c r="F7" s="319"/>
      <c r="G7" s="32"/>
      <c r="H7" s="26"/>
      <c r="I7" s="23" t="s">
        <v>30</v>
      </c>
      <c r="J7" s="24"/>
      <c r="K7" s="33" t="s">
        <v>7</v>
      </c>
      <c r="L7" s="26"/>
    </row>
    <row r="8" spans="1:13" x14ac:dyDescent="0.25">
      <c r="A8" s="28"/>
      <c r="B8" s="26"/>
      <c r="C8" s="274" t="s">
        <v>213</v>
      </c>
      <c r="D8" s="274"/>
      <c r="E8" s="319"/>
      <c r="F8" s="319"/>
      <c r="G8" s="32"/>
      <c r="H8" s="26"/>
      <c r="I8" s="23" t="s">
        <v>161</v>
      </c>
      <c r="J8" s="24"/>
      <c r="K8" s="33" t="s">
        <v>160</v>
      </c>
      <c r="L8" s="26"/>
    </row>
    <row r="9" spans="1:13" x14ac:dyDescent="0.25">
      <c r="A9" s="28"/>
      <c r="B9" s="26"/>
      <c r="C9" s="275" t="s">
        <v>206</v>
      </c>
      <c r="D9" s="275"/>
      <c r="E9" s="32"/>
      <c r="F9" s="32"/>
      <c r="G9" s="32"/>
      <c r="H9" s="26"/>
      <c r="I9" s="23" t="s">
        <v>31</v>
      </c>
      <c r="J9" s="29"/>
      <c r="K9" s="33" t="s">
        <v>148</v>
      </c>
      <c r="L9" s="84"/>
    </row>
    <row r="10" spans="1:13" ht="15.6" x14ac:dyDescent="0.3">
      <c r="A10" s="85"/>
      <c r="B10" s="335" t="s">
        <v>166</v>
      </c>
      <c r="C10" s="335"/>
      <c r="D10" s="335"/>
      <c r="E10" s="335"/>
      <c r="F10" s="335"/>
      <c r="G10" s="335"/>
      <c r="H10" s="335"/>
      <c r="I10" s="335"/>
      <c r="J10" s="335"/>
      <c r="K10" s="335"/>
      <c r="L10" s="335"/>
      <c r="M10" s="86"/>
    </row>
    <row r="11" spans="1:13" ht="24" x14ac:dyDescent="0.25">
      <c r="A11" s="85"/>
      <c r="B11" s="333" t="s">
        <v>95</v>
      </c>
      <c r="C11" s="322" t="s">
        <v>151</v>
      </c>
      <c r="D11" s="323"/>
      <c r="E11" s="324"/>
      <c r="F11" s="88" t="s">
        <v>8</v>
      </c>
      <c r="G11" s="89" t="s">
        <v>168</v>
      </c>
      <c r="H11" s="89" t="s">
        <v>9</v>
      </c>
      <c r="I11" s="88" t="s">
        <v>5</v>
      </c>
      <c r="J11" s="320" t="s">
        <v>10</v>
      </c>
      <c r="K11" s="320"/>
      <c r="L11" s="320"/>
      <c r="M11" s="86"/>
    </row>
    <row r="12" spans="1:13" x14ac:dyDescent="0.25">
      <c r="A12" s="85"/>
      <c r="B12" s="334"/>
      <c r="C12" s="325"/>
      <c r="D12" s="326"/>
      <c r="E12" s="327"/>
      <c r="F12" s="90" t="s">
        <v>7</v>
      </c>
      <c r="G12" s="90" t="s">
        <v>11</v>
      </c>
      <c r="H12" s="90" t="s">
        <v>12</v>
      </c>
      <c r="I12" s="90" t="s">
        <v>13</v>
      </c>
      <c r="J12" s="321" t="s">
        <v>14</v>
      </c>
      <c r="K12" s="321"/>
      <c r="L12" s="321"/>
      <c r="M12" s="86"/>
    </row>
    <row r="13" spans="1:13" x14ac:dyDescent="0.25">
      <c r="A13" s="85"/>
      <c r="B13" s="302">
        <v>1</v>
      </c>
      <c r="C13" s="305" t="s">
        <v>34</v>
      </c>
      <c r="D13" s="288" t="s">
        <v>172</v>
      </c>
      <c r="E13" s="290"/>
      <c r="F13" s="24"/>
      <c r="G13" s="34"/>
      <c r="H13" s="35"/>
      <c r="I13" s="36" t="str">
        <f t="shared" ref="I13:I32" si="0">IF(F13="","",$J$6*24)</f>
        <v/>
      </c>
      <c r="J13" s="270" t="str">
        <f t="shared" ref="J13:J32" si="1">IF(F13="","",F13*G13*H13*I13/1000)</f>
        <v/>
      </c>
      <c r="K13" s="270"/>
      <c r="L13" s="270"/>
      <c r="M13" s="86"/>
    </row>
    <row r="14" spans="1:13" x14ac:dyDescent="0.25">
      <c r="A14" s="85"/>
      <c r="B14" s="303"/>
      <c r="C14" s="306"/>
      <c r="D14" s="288" t="s">
        <v>173</v>
      </c>
      <c r="E14" s="290"/>
      <c r="F14" s="24"/>
      <c r="G14" s="34"/>
      <c r="H14" s="24"/>
      <c r="I14" s="36" t="str">
        <f t="shared" si="0"/>
        <v/>
      </c>
      <c r="J14" s="270" t="str">
        <f t="shared" si="1"/>
        <v/>
      </c>
      <c r="K14" s="270"/>
      <c r="L14" s="270"/>
      <c r="M14" s="86"/>
    </row>
    <row r="15" spans="1:13" x14ac:dyDescent="0.25">
      <c r="A15" s="85"/>
      <c r="B15" s="303"/>
      <c r="C15" s="306"/>
      <c r="D15" s="288" t="s">
        <v>174</v>
      </c>
      <c r="E15" s="290"/>
      <c r="F15" s="24"/>
      <c r="G15" s="34"/>
      <c r="H15" s="24"/>
      <c r="I15" s="36" t="str">
        <f t="shared" si="0"/>
        <v/>
      </c>
      <c r="J15" s="270" t="str">
        <f t="shared" si="1"/>
        <v/>
      </c>
      <c r="K15" s="270"/>
      <c r="L15" s="270"/>
      <c r="M15" s="86"/>
    </row>
    <row r="16" spans="1:13" x14ac:dyDescent="0.25">
      <c r="A16" s="85"/>
      <c r="B16" s="304"/>
      <c r="C16" s="307"/>
      <c r="D16" s="288" t="s">
        <v>175</v>
      </c>
      <c r="E16" s="290"/>
      <c r="F16" s="24"/>
      <c r="G16" s="34"/>
      <c r="H16" s="24"/>
      <c r="I16" s="36" t="str">
        <f t="shared" si="0"/>
        <v/>
      </c>
      <c r="J16" s="270" t="str">
        <f t="shared" si="1"/>
        <v/>
      </c>
      <c r="K16" s="270"/>
      <c r="L16" s="270"/>
      <c r="M16" s="86"/>
    </row>
    <row r="17" spans="1:13" x14ac:dyDescent="0.25">
      <c r="A17" s="85"/>
      <c r="B17" s="302">
        <v>2</v>
      </c>
      <c r="C17" s="305" t="s">
        <v>171</v>
      </c>
      <c r="D17" s="288" t="s">
        <v>172</v>
      </c>
      <c r="E17" s="290"/>
      <c r="F17" s="24"/>
      <c r="G17" s="34"/>
      <c r="H17" s="35"/>
      <c r="I17" s="36" t="str">
        <f t="shared" si="0"/>
        <v/>
      </c>
      <c r="J17" s="270" t="str">
        <f t="shared" si="1"/>
        <v/>
      </c>
      <c r="K17" s="270"/>
      <c r="L17" s="270"/>
      <c r="M17" s="86"/>
    </row>
    <row r="18" spans="1:13" x14ac:dyDescent="0.25">
      <c r="A18" s="85"/>
      <c r="B18" s="303"/>
      <c r="C18" s="306"/>
      <c r="D18" s="288" t="s">
        <v>173</v>
      </c>
      <c r="E18" s="290"/>
      <c r="F18" s="24"/>
      <c r="G18" s="34"/>
      <c r="H18" s="24"/>
      <c r="I18" s="36" t="str">
        <f t="shared" si="0"/>
        <v/>
      </c>
      <c r="J18" s="270" t="str">
        <f t="shared" si="1"/>
        <v/>
      </c>
      <c r="K18" s="270"/>
      <c r="L18" s="270"/>
      <c r="M18" s="86"/>
    </row>
    <row r="19" spans="1:13" x14ac:dyDescent="0.25">
      <c r="A19" s="85"/>
      <c r="B19" s="303"/>
      <c r="C19" s="306"/>
      <c r="D19" s="288" t="s">
        <v>174</v>
      </c>
      <c r="E19" s="290"/>
      <c r="F19" s="24"/>
      <c r="G19" s="34"/>
      <c r="H19" s="24"/>
      <c r="I19" s="36" t="str">
        <f t="shared" si="0"/>
        <v/>
      </c>
      <c r="J19" s="270" t="str">
        <f t="shared" si="1"/>
        <v/>
      </c>
      <c r="K19" s="270"/>
      <c r="L19" s="270"/>
      <c r="M19" s="86"/>
    </row>
    <row r="20" spans="1:13" x14ac:dyDescent="0.25">
      <c r="A20" s="85"/>
      <c r="B20" s="304"/>
      <c r="C20" s="307"/>
      <c r="D20" s="288" t="s">
        <v>175</v>
      </c>
      <c r="E20" s="290"/>
      <c r="F20" s="24"/>
      <c r="G20" s="34"/>
      <c r="H20" s="24"/>
      <c r="I20" s="36" t="str">
        <f t="shared" si="0"/>
        <v/>
      </c>
      <c r="J20" s="270" t="str">
        <f t="shared" si="1"/>
        <v/>
      </c>
      <c r="K20" s="270"/>
      <c r="L20" s="270"/>
      <c r="M20" s="86"/>
    </row>
    <row r="21" spans="1:13" x14ac:dyDescent="0.25">
      <c r="A21" s="85"/>
      <c r="B21" s="302">
        <v>3</v>
      </c>
      <c r="C21" s="305" t="s">
        <v>35</v>
      </c>
      <c r="D21" s="288" t="s">
        <v>172</v>
      </c>
      <c r="E21" s="290"/>
      <c r="F21" s="24"/>
      <c r="G21" s="34"/>
      <c r="H21" s="35"/>
      <c r="I21" s="36" t="str">
        <f t="shared" si="0"/>
        <v/>
      </c>
      <c r="J21" s="270" t="str">
        <f t="shared" si="1"/>
        <v/>
      </c>
      <c r="K21" s="270"/>
      <c r="L21" s="270"/>
      <c r="M21" s="86"/>
    </row>
    <row r="22" spans="1:13" x14ac:dyDescent="0.25">
      <c r="A22" s="85"/>
      <c r="B22" s="303"/>
      <c r="C22" s="306"/>
      <c r="D22" s="288" t="s">
        <v>173</v>
      </c>
      <c r="E22" s="290"/>
      <c r="F22" s="24"/>
      <c r="G22" s="34"/>
      <c r="H22" s="24"/>
      <c r="I22" s="36" t="str">
        <f t="shared" si="0"/>
        <v/>
      </c>
      <c r="J22" s="270" t="str">
        <f t="shared" si="1"/>
        <v/>
      </c>
      <c r="K22" s="270"/>
      <c r="L22" s="270"/>
      <c r="M22" s="86"/>
    </row>
    <row r="23" spans="1:13" x14ac:dyDescent="0.25">
      <c r="A23" s="85"/>
      <c r="B23" s="303"/>
      <c r="C23" s="306"/>
      <c r="D23" s="288" t="s">
        <v>174</v>
      </c>
      <c r="E23" s="290"/>
      <c r="F23" s="24"/>
      <c r="G23" s="34"/>
      <c r="H23" s="24"/>
      <c r="I23" s="36" t="str">
        <f t="shared" si="0"/>
        <v/>
      </c>
      <c r="J23" s="270" t="str">
        <f t="shared" si="1"/>
        <v/>
      </c>
      <c r="K23" s="270"/>
      <c r="L23" s="270"/>
      <c r="M23" s="86"/>
    </row>
    <row r="24" spans="1:13" x14ac:dyDescent="0.25">
      <c r="A24" s="85"/>
      <c r="B24" s="304"/>
      <c r="C24" s="307"/>
      <c r="D24" s="288" t="s">
        <v>175</v>
      </c>
      <c r="E24" s="290"/>
      <c r="F24" s="24"/>
      <c r="G24" s="34"/>
      <c r="H24" s="24"/>
      <c r="I24" s="36" t="str">
        <f t="shared" si="0"/>
        <v/>
      </c>
      <c r="J24" s="270" t="str">
        <f t="shared" si="1"/>
        <v/>
      </c>
      <c r="K24" s="270"/>
      <c r="L24" s="270"/>
      <c r="M24" s="86"/>
    </row>
    <row r="25" spans="1:13" x14ac:dyDescent="0.25">
      <c r="A25" s="85"/>
      <c r="B25" s="302">
        <v>4</v>
      </c>
      <c r="C25" s="342" t="s">
        <v>178</v>
      </c>
      <c r="D25" s="288" t="s">
        <v>172</v>
      </c>
      <c r="E25" s="290"/>
      <c r="F25" s="24"/>
      <c r="G25" s="34"/>
      <c r="H25" s="35"/>
      <c r="I25" s="36" t="str">
        <f t="shared" si="0"/>
        <v/>
      </c>
      <c r="J25" s="270" t="str">
        <f t="shared" si="1"/>
        <v/>
      </c>
      <c r="K25" s="270"/>
      <c r="L25" s="270"/>
      <c r="M25" s="86"/>
    </row>
    <row r="26" spans="1:13" x14ac:dyDescent="0.25">
      <c r="A26" s="85"/>
      <c r="B26" s="303"/>
      <c r="C26" s="343"/>
      <c r="D26" s="288" t="s">
        <v>173</v>
      </c>
      <c r="E26" s="290"/>
      <c r="F26" s="24"/>
      <c r="G26" s="34"/>
      <c r="H26" s="24"/>
      <c r="I26" s="36" t="str">
        <f t="shared" si="0"/>
        <v/>
      </c>
      <c r="J26" s="270" t="str">
        <f t="shared" si="1"/>
        <v/>
      </c>
      <c r="K26" s="270"/>
      <c r="L26" s="270"/>
      <c r="M26" s="86"/>
    </row>
    <row r="27" spans="1:13" x14ac:dyDescent="0.25">
      <c r="A27" s="85"/>
      <c r="B27" s="303"/>
      <c r="C27" s="343"/>
      <c r="D27" s="288" t="s">
        <v>174</v>
      </c>
      <c r="E27" s="290"/>
      <c r="F27" s="24"/>
      <c r="G27" s="34"/>
      <c r="H27" s="24"/>
      <c r="I27" s="36" t="str">
        <f t="shared" si="0"/>
        <v/>
      </c>
      <c r="J27" s="270" t="str">
        <f t="shared" si="1"/>
        <v/>
      </c>
      <c r="K27" s="270"/>
      <c r="L27" s="270"/>
      <c r="M27" s="86"/>
    </row>
    <row r="28" spans="1:13" x14ac:dyDescent="0.25">
      <c r="A28" s="85"/>
      <c r="B28" s="304"/>
      <c r="C28" s="344"/>
      <c r="D28" s="288" t="s">
        <v>175</v>
      </c>
      <c r="E28" s="290"/>
      <c r="F28" s="24"/>
      <c r="G28" s="34"/>
      <c r="H28" s="24"/>
      <c r="I28" s="36" t="str">
        <f t="shared" si="0"/>
        <v/>
      </c>
      <c r="J28" s="270" t="str">
        <f t="shared" si="1"/>
        <v/>
      </c>
      <c r="K28" s="270"/>
      <c r="L28" s="270"/>
      <c r="M28" s="86"/>
    </row>
    <row r="29" spans="1:13" x14ac:dyDescent="0.25">
      <c r="A29" s="85"/>
      <c r="B29" s="302">
        <v>5</v>
      </c>
      <c r="C29" s="305" t="s">
        <v>176</v>
      </c>
      <c r="D29" s="288" t="s">
        <v>172</v>
      </c>
      <c r="E29" s="290"/>
      <c r="F29" s="24"/>
      <c r="G29" s="34"/>
      <c r="H29" s="35"/>
      <c r="I29" s="36" t="str">
        <f t="shared" si="0"/>
        <v/>
      </c>
      <c r="J29" s="270" t="str">
        <f t="shared" si="1"/>
        <v/>
      </c>
      <c r="K29" s="270"/>
      <c r="L29" s="270"/>
      <c r="M29" s="86"/>
    </row>
    <row r="30" spans="1:13" x14ac:dyDescent="0.25">
      <c r="A30" s="85"/>
      <c r="B30" s="303"/>
      <c r="C30" s="306"/>
      <c r="D30" s="288" t="s">
        <v>173</v>
      </c>
      <c r="E30" s="290"/>
      <c r="F30" s="24"/>
      <c r="G30" s="34"/>
      <c r="H30" s="24"/>
      <c r="I30" s="36" t="str">
        <f t="shared" si="0"/>
        <v/>
      </c>
      <c r="J30" s="270" t="str">
        <f t="shared" si="1"/>
        <v/>
      </c>
      <c r="K30" s="270"/>
      <c r="L30" s="270"/>
      <c r="M30" s="86"/>
    </row>
    <row r="31" spans="1:13" x14ac:dyDescent="0.25">
      <c r="A31" s="85"/>
      <c r="B31" s="303"/>
      <c r="C31" s="306"/>
      <c r="D31" s="288" t="s">
        <v>174</v>
      </c>
      <c r="E31" s="290"/>
      <c r="F31" s="24"/>
      <c r="G31" s="34"/>
      <c r="H31" s="24"/>
      <c r="I31" s="36" t="str">
        <f t="shared" si="0"/>
        <v/>
      </c>
      <c r="J31" s="270" t="str">
        <f t="shared" si="1"/>
        <v/>
      </c>
      <c r="K31" s="270"/>
      <c r="L31" s="270"/>
      <c r="M31" s="86"/>
    </row>
    <row r="32" spans="1:13" x14ac:dyDescent="0.25">
      <c r="A32" s="85"/>
      <c r="B32" s="304"/>
      <c r="C32" s="307"/>
      <c r="D32" s="288" t="s">
        <v>175</v>
      </c>
      <c r="E32" s="290"/>
      <c r="F32" s="24"/>
      <c r="G32" s="34"/>
      <c r="H32" s="24" t="str">
        <f>IF(F32="","",$J$5-$J$4)</f>
        <v/>
      </c>
      <c r="I32" s="36" t="str">
        <f t="shared" si="0"/>
        <v/>
      </c>
      <c r="J32" s="270" t="str">
        <f t="shared" si="1"/>
        <v/>
      </c>
      <c r="K32" s="270"/>
      <c r="L32" s="270"/>
      <c r="M32" s="86"/>
    </row>
    <row r="33" spans="1:13" x14ac:dyDescent="0.25">
      <c r="A33" s="85"/>
      <c r="B33" s="90" t="s">
        <v>95</v>
      </c>
      <c r="C33" s="285" t="s">
        <v>15</v>
      </c>
      <c r="D33" s="286"/>
      <c r="E33" s="287"/>
      <c r="F33" s="91" t="s">
        <v>179</v>
      </c>
      <c r="G33" s="131" t="s">
        <v>180</v>
      </c>
      <c r="H33" s="92"/>
      <c r="I33" s="93"/>
      <c r="J33" s="276"/>
      <c r="K33" s="276"/>
      <c r="L33" s="277"/>
      <c r="M33" s="86"/>
    </row>
    <row r="34" spans="1:13" x14ac:dyDescent="0.25">
      <c r="A34" s="85"/>
      <c r="B34" s="90">
        <v>1</v>
      </c>
      <c r="C34" s="288" t="s">
        <v>154</v>
      </c>
      <c r="D34" s="289"/>
      <c r="E34" s="290"/>
      <c r="F34" s="24"/>
      <c r="G34" s="34"/>
      <c r="H34" s="24"/>
      <c r="I34" s="36" t="str">
        <f>IF(F34="","",$J$6*24)</f>
        <v/>
      </c>
      <c r="J34" s="270" t="str">
        <f t="shared" ref="J34:J39" si="2">IF(F34="","",F34*G34*H34*I34/1000)</f>
        <v/>
      </c>
      <c r="K34" s="270"/>
      <c r="L34" s="270"/>
      <c r="M34" s="86"/>
    </row>
    <row r="35" spans="1:13" x14ac:dyDescent="0.25">
      <c r="A35" s="85"/>
      <c r="B35" s="90">
        <v>2</v>
      </c>
      <c r="C35" s="288" t="s">
        <v>155</v>
      </c>
      <c r="D35" s="289"/>
      <c r="E35" s="290"/>
      <c r="F35" s="24"/>
      <c r="G35" s="34"/>
      <c r="H35" s="24"/>
      <c r="I35" s="36" t="str">
        <f t="shared" ref="I35:I39" si="3">IF(F35="","",$J$6*24)</f>
        <v/>
      </c>
      <c r="J35" s="270" t="str">
        <f t="shared" si="2"/>
        <v/>
      </c>
      <c r="K35" s="270"/>
      <c r="L35" s="270"/>
      <c r="M35" s="86"/>
    </row>
    <row r="36" spans="1:13" x14ac:dyDescent="0.25">
      <c r="A36" s="85"/>
      <c r="B36" s="90">
        <v>3</v>
      </c>
      <c r="C36" s="288" t="s">
        <v>156</v>
      </c>
      <c r="D36" s="289"/>
      <c r="E36" s="290"/>
      <c r="F36" s="24"/>
      <c r="G36" s="34"/>
      <c r="H36" s="24"/>
      <c r="I36" s="36" t="str">
        <f t="shared" si="3"/>
        <v/>
      </c>
      <c r="J36" s="270" t="str">
        <f t="shared" si="2"/>
        <v/>
      </c>
      <c r="K36" s="270"/>
      <c r="L36" s="270"/>
      <c r="M36" s="86"/>
    </row>
    <row r="37" spans="1:13" x14ac:dyDescent="0.25">
      <c r="A37" s="85"/>
      <c r="B37" s="90">
        <v>4</v>
      </c>
      <c r="C37" s="288" t="s">
        <v>157</v>
      </c>
      <c r="D37" s="289"/>
      <c r="E37" s="290"/>
      <c r="F37" s="24"/>
      <c r="G37" s="34"/>
      <c r="H37" s="24"/>
      <c r="I37" s="36" t="str">
        <f t="shared" si="3"/>
        <v/>
      </c>
      <c r="J37" s="270" t="str">
        <f t="shared" si="2"/>
        <v/>
      </c>
      <c r="K37" s="270"/>
      <c r="L37" s="270"/>
      <c r="M37" s="86"/>
    </row>
    <row r="38" spans="1:13" x14ac:dyDescent="0.25">
      <c r="A38" s="85"/>
      <c r="B38" s="90">
        <v>5</v>
      </c>
      <c r="C38" s="288" t="s">
        <v>158</v>
      </c>
      <c r="D38" s="289"/>
      <c r="E38" s="290"/>
      <c r="F38" s="24"/>
      <c r="G38" s="34"/>
      <c r="H38" s="24"/>
      <c r="I38" s="36" t="str">
        <f t="shared" si="3"/>
        <v/>
      </c>
      <c r="J38" s="270" t="str">
        <f t="shared" si="2"/>
        <v/>
      </c>
      <c r="K38" s="270"/>
      <c r="L38" s="270"/>
      <c r="M38" s="86"/>
    </row>
    <row r="39" spans="1:13" x14ac:dyDescent="0.25">
      <c r="A39" s="85"/>
      <c r="B39" s="90">
        <v>6</v>
      </c>
      <c r="C39" s="288" t="s">
        <v>177</v>
      </c>
      <c r="D39" s="289"/>
      <c r="E39" s="290"/>
      <c r="F39" s="24"/>
      <c r="G39" s="34"/>
      <c r="H39" s="24"/>
      <c r="I39" s="36" t="str">
        <f t="shared" si="3"/>
        <v/>
      </c>
      <c r="J39" s="270" t="str">
        <f t="shared" si="2"/>
        <v/>
      </c>
      <c r="K39" s="270"/>
      <c r="L39" s="270"/>
      <c r="M39" s="86"/>
    </row>
    <row r="40" spans="1:13" ht="15.6" x14ac:dyDescent="0.25">
      <c r="A40" s="273" t="s">
        <v>152</v>
      </c>
      <c r="B40" s="273"/>
      <c r="C40" s="273"/>
      <c r="D40" s="273"/>
      <c r="E40" s="273"/>
      <c r="F40" s="273"/>
      <c r="G40" s="273"/>
      <c r="H40" s="273"/>
      <c r="I40" s="273"/>
      <c r="J40" s="269">
        <f>ROUND(SUM(J13:L32,J34:L39),0)</f>
        <v>0</v>
      </c>
      <c r="K40" s="269"/>
      <c r="L40" s="269"/>
      <c r="M40" s="86"/>
    </row>
    <row r="41" spans="1:13" ht="15.6" x14ac:dyDescent="0.25">
      <c r="A41" s="86"/>
      <c r="B41" s="106" t="s">
        <v>167</v>
      </c>
      <c r="C41" s="106"/>
      <c r="D41" s="106"/>
      <c r="E41" s="86"/>
      <c r="F41" s="85"/>
      <c r="G41" s="278"/>
      <c r="H41" s="278"/>
      <c r="I41" s="111"/>
      <c r="J41" s="112"/>
      <c r="K41" s="113"/>
      <c r="L41" s="84"/>
    </row>
    <row r="42" spans="1:13" ht="24" customHeight="1" x14ac:dyDescent="0.25">
      <c r="A42" s="86"/>
      <c r="B42" s="341" t="s">
        <v>95</v>
      </c>
      <c r="C42" s="300" t="s">
        <v>159</v>
      </c>
      <c r="D42" s="89" t="s">
        <v>162</v>
      </c>
      <c r="E42" s="89" t="s">
        <v>17</v>
      </c>
      <c r="F42" s="279" t="s">
        <v>18</v>
      </c>
      <c r="G42" s="280"/>
      <c r="H42" s="89" t="s">
        <v>9</v>
      </c>
      <c r="I42" s="89" t="s">
        <v>5</v>
      </c>
      <c r="J42" s="298" t="s">
        <v>165</v>
      </c>
      <c r="K42" s="298"/>
      <c r="L42" s="298"/>
    </row>
    <row r="43" spans="1:13" s="116" customFormat="1" ht="12.6" x14ac:dyDescent="0.2">
      <c r="A43" s="115"/>
      <c r="B43" s="341"/>
      <c r="C43" s="301"/>
      <c r="D43" s="90" t="s">
        <v>160</v>
      </c>
      <c r="E43" s="90" t="s">
        <v>187</v>
      </c>
      <c r="F43" s="281" t="s">
        <v>163</v>
      </c>
      <c r="G43" s="282"/>
      <c r="H43" s="90" t="s">
        <v>12</v>
      </c>
      <c r="I43" s="90" t="s">
        <v>13</v>
      </c>
      <c r="J43" s="268" t="s">
        <v>14</v>
      </c>
      <c r="K43" s="268"/>
      <c r="L43" s="268"/>
    </row>
    <row r="44" spans="1:13" ht="14.4" customHeight="1" x14ac:dyDescent="0.25">
      <c r="A44" s="86"/>
      <c r="B44" s="124">
        <v>1</v>
      </c>
      <c r="C44" s="175"/>
      <c r="D44" s="122"/>
      <c r="E44" s="216"/>
      <c r="F44" s="283"/>
      <c r="G44" s="284"/>
      <c r="H44" s="121" t="str">
        <f>IF(D44&gt;0,($J$5-$J$4)*(1-F44/100),"")</f>
        <v/>
      </c>
      <c r="I44" s="38" t="str">
        <f>IF(D44&gt;0,$J$6*24,"")</f>
        <v/>
      </c>
      <c r="J44" s="270" t="str">
        <f>IF(D44&gt;0,D44*0.34*E44*H44*I44/1000,"")</f>
        <v/>
      </c>
      <c r="K44" s="270"/>
      <c r="L44" s="270"/>
    </row>
    <row r="45" spans="1:13" x14ac:dyDescent="0.25">
      <c r="A45" s="86"/>
      <c r="B45" s="124">
        <v>2</v>
      </c>
      <c r="C45" s="175"/>
      <c r="D45" s="123"/>
      <c r="E45" s="216"/>
      <c r="F45" s="283"/>
      <c r="G45" s="284"/>
      <c r="H45" s="121" t="str">
        <f t="shared" ref="H45:H47" si="4">IF(D45&gt;0,($J$5-$J$4)*(1-F45/100),"")</f>
        <v/>
      </c>
      <c r="I45" s="120"/>
      <c r="J45" s="270" t="str">
        <f t="shared" ref="J45:J47" si="5">IF(D45&gt;0,D45*0.34*E45*H45*I45/1000,"")</f>
        <v/>
      </c>
      <c r="K45" s="270"/>
      <c r="L45" s="270"/>
    </row>
    <row r="46" spans="1:13" x14ac:dyDescent="0.25">
      <c r="A46" s="86"/>
      <c r="B46" s="124">
        <v>3</v>
      </c>
      <c r="C46" s="175"/>
      <c r="D46" s="123"/>
      <c r="E46" s="216"/>
      <c r="F46" s="283"/>
      <c r="G46" s="284"/>
      <c r="H46" s="121" t="str">
        <f t="shared" si="4"/>
        <v/>
      </c>
      <c r="I46" s="38" t="str">
        <f>IF(I44="","",I44-I45)</f>
        <v/>
      </c>
      <c r="J46" s="270" t="str">
        <f t="shared" si="5"/>
        <v/>
      </c>
      <c r="K46" s="270"/>
      <c r="L46" s="270"/>
    </row>
    <row r="47" spans="1:13" x14ac:dyDescent="0.25">
      <c r="A47" s="86"/>
      <c r="B47" s="124">
        <v>4</v>
      </c>
      <c r="C47" s="175"/>
      <c r="D47" s="123"/>
      <c r="E47" s="118"/>
      <c r="F47" s="283"/>
      <c r="G47" s="284"/>
      <c r="H47" s="121" t="str">
        <f t="shared" si="4"/>
        <v/>
      </c>
      <c r="I47" s="38" t="str">
        <f t="shared" ref="I47" si="6">IF(D47&gt;0,$J$6*24,"")</f>
        <v/>
      </c>
      <c r="J47" s="270" t="str">
        <f t="shared" si="5"/>
        <v/>
      </c>
      <c r="K47" s="270"/>
      <c r="L47" s="270"/>
    </row>
    <row r="48" spans="1:13" ht="17.399999999999999" customHeight="1" x14ac:dyDescent="0.25">
      <c r="A48" s="272" t="s">
        <v>164</v>
      </c>
      <c r="B48" s="272"/>
      <c r="C48" s="272"/>
      <c r="D48" s="272"/>
      <c r="E48" s="272"/>
      <c r="F48" s="272"/>
      <c r="G48" s="272"/>
      <c r="H48" s="272"/>
      <c r="I48" s="272"/>
      <c r="J48" s="269">
        <f>SUM(J44:L47)</f>
        <v>0</v>
      </c>
      <c r="K48" s="269"/>
      <c r="L48" s="269"/>
    </row>
    <row r="49" spans="1:13" ht="6" customHeight="1" x14ac:dyDescent="0.25">
      <c r="A49" s="105"/>
      <c r="B49" s="106"/>
      <c r="C49" s="107"/>
      <c r="D49" s="107"/>
      <c r="E49" s="107"/>
      <c r="F49" s="84"/>
      <c r="G49" s="108"/>
      <c r="H49" s="108"/>
      <c r="I49" s="109"/>
      <c r="J49" s="108"/>
      <c r="K49" s="110"/>
      <c r="L49" s="109"/>
    </row>
    <row r="50" spans="1:13" ht="15.6" x14ac:dyDescent="0.25">
      <c r="A50" s="86"/>
      <c r="B50" s="271" t="s">
        <v>182</v>
      </c>
      <c r="C50" s="271"/>
      <c r="D50" s="271"/>
      <c r="E50" s="271"/>
      <c r="F50" s="271"/>
      <c r="G50" s="271"/>
      <c r="H50" s="271"/>
      <c r="I50" s="271"/>
      <c r="J50" s="271"/>
      <c r="K50" s="271"/>
      <c r="L50" s="271"/>
    </row>
    <row r="51" spans="1:13" ht="33.6" customHeight="1" x14ac:dyDescent="0.25">
      <c r="A51" s="86"/>
      <c r="B51" s="336" t="s">
        <v>95</v>
      </c>
      <c r="C51" s="297" t="s">
        <v>19</v>
      </c>
      <c r="D51" s="119" t="s">
        <v>169</v>
      </c>
      <c r="E51" s="299" t="s">
        <v>233</v>
      </c>
      <c r="F51" s="298" t="s">
        <v>20</v>
      </c>
      <c r="G51" s="298" t="s">
        <v>189</v>
      </c>
      <c r="H51" s="298" t="s">
        <v>188</v>
      </c>
      <c r="I51" s="298"/>
      <c r="J51" s="338" t="s">
        <v>181</v>
      </c>
      <c r="K51" s="338"/>
      <c r="L51" s="338"/>
    </row>
    <row r="52" spans="1:13" ht="14.4" customHeight="1" x14ac:dyDescent="0.25">
      <c r="A52" s="86"/>
      <c r="B52" s="336"/>
      <c r="C52" s="297"/>
      <c r="D52" s="124" t="s">
        <v>170</v>
      </c>
      <c r="E52" s="299"/>
      <c r="F52" s="298"/>
      <c r="G52" s="298"/>
      <c r="H52" s="294" t="s">
        <v>149</v>
      </c>
      <c r="I52" s="294"/>
      <c r="J52" s="268" t="s">
        <v>14</v>
      </c>
      <c r="K52" s="268"/>
      <c r="L52" s="268"/>
    </row>
    <row r="53" spans="1:13" x14ac:dyDescent="0.25">
      <c r="A53" s="85"/>
      <c r="B53" s="90">
        <v>1</v>
      </c>
      <c r="C53" s="129" t="s">
        <v>21</v>
      </c>
      <c r="D53" s="132"/>
      <c r="E53" s="337" t="str">
        <f>IF(F25="","",(D53+D54+D55+D56+D57)/(F25+F26+F27+F28))</f>
        <v/>
      </c>
      <c r="F53" s="117"/>
      <c r="G53" s="34"/>
      <c r="H53" s="339"/>
      <c r="I53" s="340"/>
      <c r="J53" s="265">
        <f>D53*F53*G53*H53</f>
        <v>0</v>
      </c>
      <c r="K53" s="265"/>
      <c r="L53" s="265"/>
    </row>
    <row r="54" spans="1:13" x14ac:dyDescent="0.25">
      <c r="A54" s="85"/>
      <c r="B54" s="90">
        <v>2</v>
      </c>
      <c r="C54" s="129" t="s">
        <v>22</v>
      </c>
      <c r="D54" s="132"/>
      <c r="E54" s="337"/>
      <c r="F54" s="117"/>
      <c r="G54" s="34"/>
      <c r="H54" s="339"/>
      <c r="I54" s="340"/>
      <c r="J54" s="265">
        <f t="shared" ref="J54:J57" si="7">D54*F54*G54*H54</f>
        <v>0</v>
      </c>
      <c r="K54" s="265"/>
      <c r="L54" s="265"/>
    </row>
    <row r="55" spans="1:13" x14ac:dyDescent="0.25">
      <c r="A55" s="85"/>
      <c r="B55" s="90">
        <v>3</v>
      </c>
      <c r="C55" s="129" t="s">
        <v>23</v>
      </c>
      <c r="D55" s="132"/>
      <c r="E55" s="337"/>
      <c r="F55" s="117"/>
      <c r="G55" s="34"/>
      <c r="H55" s="339"/>
      <c r="I55" s="340"/>
      <c r="J55" s="265">
        <f t="shared" si="7"/>
        <v>0</v>
      </c>
      <c r="K55" s="265"/>
      <c r="L55" s="265"/>
    </row>
    <row r="56" spans="1:13" x14ac:dyDescent="0.25">
      <c r="A56" s="85"/>
      <c r="B56" s="90">
        <v>4</v>
      </c>
      <c r="C56" s="129" t="s">
        <v>24</v>
      </c>
      <c r="D56" s="132"/>
      <c r="E56" s="337"/>
      <c r="F56" s="117"/>
      <c r="G56" s="34"/>
      <c r="H56" s="339"/>
      <c r="I56" s="340"/>
      <c r="J56" s="265">
        <f t="shared" si="7"/>
        <v>0</v>
      </c>
      <c r="K56" s="265"/>
      <c r="L56" s="265"/>
    </row>
    <row r="57" spans="1:13" x14ac:dyDescent="0.25">
      <c r="A57" s="85"/>
      <c r="B57" s="90">
        <v>5</v>
      </c>
      <c r="C57" s="129" t="s">
        <v>25</v>
      </c>
      <c r="D57" s="133"/>
      <c r="E57" s="337"/>
      <c r="F57" s="130"/>
      <c r="G57" s="34"/>
      <c r="H57" s="339"/>
      <c r="I57" s="340"/>
      <c r="J57" s="265">
        <f t="shared" si="7"/>
        <v>0</v>
      </c>
      <c r="K57" s="265"/>
      <c r="L57" s="265"/>
    </row>
    <row r="58" spans="1:13" x14ac:dyDescent="0.25">
      <c r="A58" s="85"/>
      <c r="B58" s="90">
        <v>6</v>
      </c>
      <c r="C58" s="291" t="s">
        <v>26</v>
      </c>
      <c r="D58" s="292"/>
      <c r="E58" s="126"/>
      <c r="F58" s="127"/>
      <c r="G58" s="127"/>
      <c r="H58" s="127"/>
      <c r="I58" s="128"/>
      <c r="J58" s="266"/>
      <c r="K58" s="266"/>
      <c r="L58" s="266"/>
    </row>
    <row r="59" spans="1:13" ht="15.6" x14ac:dyDescent="0.25">
      <c r="A59" s="293" t="s">
        <v>183</v>
      </c>
      <c r="B59" s="293"/>
      <c r="C59" s="293"/>
      <c r="D59" s="293"/>
      <c r="E59" s="293"/>
      <c r="F59" s="293"/>
      <c r="G59" s="293"/>
      <c r="H59" s="293"/>
      <c r="I59" s="293"/>
      <c r="J59" s="269">
        <f>SUM(J53:L58)</f>
        <v>0</v>
      </c>
      <c r="K59" s="269"/>
      <c r="L59" s="269"/>
    </row>
    <row r="60" spans="1:13" ht="14.4" customHeight="1" x14ac:dyDescent="0.25">
      <c r="A60" s="87"/>
      <c r="B60" s="271" t="s">
        <v>190</v>
      </c>
      <c r="C60" s="271"/>
      <c r="D60" s="271"/>
      <c r="E60" s="271"/>
      <c r="F60" s="271"/>
      <c r="G60" s="271"/>
      <c r="H60" s="271"/>
      <c r="I60" s="271"/>
      <c r="J60" s="271"/>
      <c r="K60" s="271"/>
      <c r="L60" s="271"/>
    </row>
    <row r="61" spans="1:13" ht="31.2" customHeight="1" x14ac:dyDescent="0.25">
      <c r="A61" s="86"/>
      <c r="B61" s="298" t="s">
        <v>27</v>
      </c>
      <c r="C61" s="298"/>
      <c r="D61" s="298"/>
      <c r="E61" s="298" t="s">
        <v>191</v>
      </c>
      <c r="F61" s="298"/>
      <c r="G61" s="298"/>
      <c r="H61" s="298" t="s">
        <v>82</v>
      </c>
      <c r="I61" s="298"/>
      <c r="J61" s="299" t="s">
        <v>185</v>
      </c>
      <c r="K61" s="299"/>
      <c r="L61" s="299"/>
      <c r="M61" s="135"/>
    </row>
    <row r="62" spans="1:13" s="116" customFormat="1" ht="12.6" x14ac:dyDescent="0.2">
      <c r="A62" s="134"/>
      <c r="B62" s="294" t="s">
        <v>28</v>
      </c>
      <c r="C62" s="294"/>
      <c r="D62" s="294"/>
      <c r="E62" s="294" t="s">
        <v>184</v>
      </c>
      <c r="F62" s="294"/>
      <c r="G62" s="294"/>
      <c r="H62" s="294" t="s">
        <v>7</v>
      </c>
      <c r="I62" s="294"/>
      <c r="J62" s="294" t="s">
        <v>14</v>
      </c>
      <c r="K62" s="294"/>
      <c r="L62" s="294"/>
      <c r="M62" s="115"/>
    </row>
    <row r="63" spans="1:13" ht="18" customHeight="1" x14ac:dyDescent="0.25">
      <c r="A63" s="114"/>
      <c r="B63" s="297">
        <f>J6*24</f>
        <v>0</v>
      </c>
      <c r="C63" s="297"/>
      <c r="D63" s="297"/>
      <c r="E63" s="296"/>
      <c r="F63" s="296"/>
      <c r="G63" s="296"/>
      <c r="H63" s="295">
        <f>J7</f>
        <v>0</v>
      </c>
      <c r="I63" s="295"/>
      <c r="J63" s="269">
        <f>B63*E63*H63/1000</f>
        <v>0</v>
      </c>
      <c r="K63" s="269"/>
      <c r="L63" s="269"/>
      <c r="M63" s="86"/>
    </row>
    <row r="64" spans="1:13" ht="17.399999999999999" x14ac:dyDescent="0.25">
      <c r="A64" s="198"/>
      <c r="B64" s="345" t="s">
        <v>223</v>
      </c>
      <c r="C64" s="346"/>
      <c r="D64" s="346"/>
      <c r="E64" s="346"/>
      <c r="F64" s="346"/>
      <c r="G64" s="346"/>
      <c r="H64" s="346"/>
      <c r="I64" s="347"/>
      <c r="J64" s="348"/>
      <c r="K64" s="349"/>
      <c r="L64" s="350"/>
    </row>
    <row r="65" spans="1:12" ht="6.6" customHeight="1" x14ac:dyDescent="0.25">
      <c r="A65" s="105"/>
      <c r="B65" s="106"/>
      <c r="C65" s="107"/>
      <c r="D65" s="107"/>
      <c r="E65" s="107"/>
      <c r="F65" s="84"/>
      <c r="G65" s="108"/>
      <c r="H65" s="108"/>
      <c r="I65" s="109" t="s">
        <v>16</v>
      </c>
      <c r="J65" s="108"/>
      <c r="K65" s="110"/>
      <c r="L65" s="109"/>
    </row>
    <row r="66" spans="1:12" x14ac:dyDescent="0.25">
      <c r="A66" s="85"/>
      <c r="B66" s="87"/>
      <c r="C66" s="87"/>
      <c r="D66" s="87"/>
      <c r="E66" s="87"/>
      <c r="F66" s="87"/>
      <c r="G66" s="87"/>
      <c r="H66" s="352" t="s">
        <v>192</v>
      </c>
      <c r="I66" s="352"/>
      <c r="J66" s="353" t="s">
        <v>14</v>
      </c>
      <c r="K66" s="353"/>
      <c r="L66" s="353"/>
    </row>
    <row r="67" spans="1:12" s="141" customFormat="1" ht="18" x14ac:dyDescent="0.35">
      <c r="A67" s="105"/>
      <c r="B67" s="363" t="s">
        <v>186</v>
      </c>
      <c r="C67" s="363"/>
      <c r="D67" s="363"/>
      <c r="E67" s="363"/>
      <c r="F67" s="363"/>
      <c r="G67" s="363"/>
      <c r="H67" s="355">
        <f>IF(J67=0,0,J67/J7)</f>
        <v>0</v>
      </c>
      <c r="I67" s="355"/>
      <c r="J67" s="354">
        <f>J40+J48-(J59+J63)*J64</f>
        <v>0</v>
      </c>
      <c r="K67" s="354"/>
      <c r="L67" s="354"/>
    </row>
    <row r="68" spans="1:12" ht="14.4" customHeight="1" x14ac:dyDescent="0.25">
      <c r="A68" s="136"/>
      <c r="B68" s="351" t="s">
        <v>193</v>
      </c>
      <c r="C68" s="351"/>
      <c r="D68" s="351"/>
      <c r="E68" s="351"/>
      <c r="F68" s="351"/>
      <c r="G68" s="351"/>
      <c r="H68" s="351"/>
      <c r="I68" s="351"/>
      <c r="J68" s="351"/>
      <c r="K68" s="351"/>
      <c r="L68" s="351"/>
    </row>
    <row r="69" spans="1:12" s="140" customFormat="1" ht="15.6" x14ac:dyDescent="0.3">
      <c r="A69" s="139"/>
      <c r="B69" s="358" t="s">
        <v>32</v>
      </c>
      <c r="C69" s="358"/>
      <c r="D69" s="358"/>
      <c r="E69" s="358"/>
      <c r="F69" s="358"/>
      <c r="G69" s="358"/>
      <c r="H69" s="357">
        <v>90</v>
      </c>
      <c r="I69" s="357"/>
      <c r="J69" s="137" t="s">
        <v>29</v>
      </c>
      <c r="K69" s="359" t="str">
        <f>IF(H67&gt;H69,"NĒ","Jā")</f>
        <v>Jā</v>
      </c>
      <c r="L69" s="359"/>
    </row>
  </sheetData>
  <mergeCells count="148">
    <mergeCell ref="B67:G67"/>
    <mergeCell ref="H67:I67"/>
    <mergeCell ref="J67:L67"/>
    <mergeCell ref="B68:L68"/>
    <mergeCell ref="B69:G69"/>
    <mergeCell ref="H69:I69"/>
    <mergeCell ref="K69:L69"/>
    <mergeCell ref="B62:D62"/>
    <mergeCell ref="E62:G62"/>
    <mergeCell ref="H62:I62"/>
    <mergeCell ref="J62:L62"/>
    <mergeCell ref="B63:D63"/>
    <mergeCell ref="E63:G63"/>
    <mergeCell ref="H63:I63"/>
    <mergeCell ref="J63:L63"/>
    <mergeCell ref="H66:I66"/>
    <mergeCell ref="J66:L66"/>
    <mergeCell ref="B64:I64"/>
    <mergeCell ref="J64:L64"/>
    <mergeCell ref="C58:D58"/>
    <mergeCell ref="J58:L58"/>
    <mergeCell ref="A59:I59"/>
    <mergeCell ref="J59:L59"/>
    <mergeCell ref="B60:L60"/>
    <mergeCell ref="B61:D61"/>
    <mergeCell ref="E61:G61"/>
    <mergeCell ref="H61:I61"/>
    <mergeCell ref="J61:L61"/>
    <mergeCell ref="C42:C43"/>
    <mergeCell ref="F42:G42"/>
    <mergeCell ref="J42:L42"/>
    <mergeCell ref="F43:G43"/>
    <mergeCell ref="J43:L43"/>
    <mergeCell ref="B50:L50"/>
    <mergeCell ref="B51:B52"/>
    <mergeCell ref="C51:C52"/>
    <mergeCell ref="E51:E52"/>
    <mergeCell ref="F51:F52"/>
    <mergeCell ref="G51:G52"/>
    <mergeCell ref="H51:I51"/>
    <mergeCell ref="J51:L51"/>
    <mergeCell ref="H52:I52"/>
    <mergeCell ref="J52:L52"/>
    <mergeCell ref="F47:G47"/>
    <mergeCell ref="J47:L47"/>
    <mergeCell ref="A48:I48"/>
    <mergeCell ref="J48:L48"/>
    <mergeCell ref="B25:B28"/>
    <mergeCell ref="C25:C28"/>
    <mergeCell ref="D25:E25"/>
    <mergeCell ref="J25:L25"/>
    <mergeCell ref="D26:E26"/>
    <mergeCell ref="J26:L26"/>
    <mergeCell ref="D27:E27"/>
    <mergeCell ref="J27:L27"/>
    <mergeCell ref="D28:E28"/>
    <mergeCell ref="J28:L28"/>
    <mergeCell ref="B21:B24"/>
    <mergeCell ref="C21:C24"/>
    <mergeCell ref="D21:E21"/>
    <mergeCell ref="J21:L21"/>
    <mergeCell ref="D22:E22"/>
    <mergeCell ref="J22:L22"/>
    <mergeCell ref="D23:E23"/>
    <mergeCell ref="J23:L23"/>
    <mergeCell ref="D24:E24"/>
    <mergeCell ref="J24:L24"/>
    <mergeCell ref="B17:B20"/>
    <mergeCell ref="C17:C20"/>
    <mergeCell ref="D17:E17"/>
    <mergeCell ref="J17:L17"/>
    <mergeCell ref="D18:E18"/>
    <mergeCell ref="J18:L18"/>
    <mergeCell ref="D19:E19"/>
    <mergeCell ref="J19:L19"/>
    <mergeCell ref="D20:E20"/>
    <mergeCell ref="J20:L20"/>
    <mergeCell ref="A1:L1"/>
    <mergeCell ref="A2:L2"/>
    <mergeCell ref="D4:F4"/>
    <mergeCell ref="D5:F5"/>
    <mergeCell ref="D6:F6"/>
    <mergeCell ref="H6:I6"/>
    <mergeCell ref="K6:L6"/>
    <mergeCell ref="E7:F7"/>
    <mergeCell ref="B11:B12"/>
    <mergeCell ref="C11:E12"/>
    <mergeCell ref="J11:L11"/>
    <mergeCell ref="J12:L12"/>
    <mergeCell ref="E8:F8"/>
    <mergeCell ref="B10:L10"/>
    <mergeCell ref="C8:D8"/>
    <mergeCell ref="C9:D9"/>
    <mergeCell ref="B29:B32"/>
    <mergeCell ref="C29:C32"/>
    <mergeCell ref="D29:E29"/>
    <mergeCell ref="J29:L29"/>
    <mergeCell ref="D30:E30"/>
    <mergeCell ref="J30:L30"/>
    <mergeCell ref="D31:E31"/>
    <mergeCell ref="J31:L31"/>
    <mergeCell ref="D32:E32"/>
    <mergeCell ref="J32:L32"/>
    <mergeCell ref="B13:B16"/>
    <mergeCell ref="C13:C16"/>
    <mergeCell ref="D13:E13"/>
    <mergeCell ref="J13:L13"/>
    <mergeCell ref="D14:E14"/>
    <mergeCell ref="J14:L14"/>
    <mergeCell ref="D15:E15"/>
    <mergeCell ref="J15:L15"/>
    <mergeCell ref="D16:E16"/>
    <mergeCell ref="J16:L16"/>
    <mergeCell ref="C33:E33"/>
    <mergeCell ref="J33:L33"/>
    <mergeCell ref="C34:E34"/>
    <mergeCell ref="F44:G44"/>
    <mergeCell ref="J44:L44"/>
    <mergeCell ref="F45:G45"/>
    <mergeCell ref="J45:L45"/>
    <mergeCell ref="F46:G46"/>
    <mergeCell ref="J46:L46"/>
    <mergeCell ref="J34:L34"/>
    <mergeCell ref="C35:E35"/>
    <mergeCell ref="J35:L35"/>
    <mergeCell ref="C36:E36"/>
    <mergeCell ref="J36:L36"/>
    <mergeCell ref="C37:E37"/>
    <mergeCell ref="J37:L37"/>
    <mergeCell ref="C38:E38"/>
    <mergeCell ref="J38:L38"/>
    <mergeCell ref="C39:E39"/>
    <mergeCell ref="J39:L39"/>
    <mergeCell ref="A40:I40"/>
    <mergeCell ref="J40:L40"/>
    <mergeCell ref="G41:H41"/>
    <mergeCell ref="B42:B43"/>
    <mergeCell ref="E53:E57"/>
    <mergeCell ref="H53:I53"/>
    <mergeCell ref="J53:L53"/>
    <mergeCell ref="H54:I54"/>
    <mergeCell ref="J54:L54"/>
    <mergeCell ref="H55:I55"/>
    <mergeCell ref="J55:L55"/>
    <mergeCell ref="H56:I56"/>
    <mergeCell ref="J56:L56"/>
    <mergeCell ref="H57:I57"/>
    <mergeCell ref="J57:L57"/>
  </mergeCells>
  <conditionalFormatting sqref="K69:L69">
    <cfRule type="containsText" dxfId="8" priority="1" operator="containsText" text="NĒ">
      <formula>NOT(ISERROR(SEARCH("NĒ",K69)))</formula>
    </cfRule>
    <cfRule type="containsText" dxfId="7" priority="2" operator="containsText" text="Nē">
      <formula>NOT(ISERROR(SEARCH("Nē",K69)))</formula>
    </cfRule>
  </conditionalFormatting>
  <dataValidations count="1">
    <dataValidation type="list" allowBlank="1" showInputMessage="1" showErrorMessage="1" sqref="C44:C47" xr:uid="{00000000-0002-0000-0200-000000000000}">
      <formula1>"Dabiskā,Mehāniskā,Infiltrācija"</formula1>
    </dataValidation>
  </dataValidations>
  <printOptions horizontalCentered="1"/>
  <pageMargins left="0.11811023622047245" right="0.11811023622047245" top="0.55118110236220474" bottom="0.35433070866141736" header="0.31496062992125984" footer="0.31496062992125984"/>
  <pageSetup paperSize="9" scale="74" orientation="portrait" horizontalDpi="1200" verticalDpi="1200" r:id="rId1"/>
  <headerFooter>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B1:L67"/>
  <sheetViews>
    <sheetView showGridLines="0" topLeftCell="A29" workbookViewId="0">
      <selection activeCell="G14" sqref="G14"/>
    </sheetView>
  </sheetViews>
  <sheetFormatPr defaultColWidth="8.88671875" defaultRowHeight="13.8" x14ac:dyDescent="0.25"/>
  <cols>
    <col min="1" max="1" width="2.33203125" style="17" customWidth="1"/>
    <col min="2" max="2" width="11.6640625" style="17" customWidth="1"/>
    <col min="3" max="3" width="10.109375" style="17" customWidth="1"/>
    <col min="4" max="4" width="17.33203125" style="17" customWidth="1"/>
    <col min="5" max="7" width="12.109375" style="17" customWidth="1"/>
    <col min="8" max="10" width="12.88671875" style="17" customWidth="1"/>
    <col min="11" max="11" width="8.5546875" style="17" customWidth="1"/>
    <col min="12" max="12" width="12.88671875" style="17" customWidth="1"/>
    <col min="13" max="16384" width="8.88671875" style="17"/>
  </cols>
  <sheetData>
    <row r="1" spans="2:12" ht="34.950000000000003" customHeight="1" x14ac:dyDescent="0.25">
      <c r="B1" s="386" t="s">
        <v>80</v>
      </c>
      <c r="C1" s="386"/>
      <c r="D1" s="386"/>
      <c r="E1" s="386"/>
      <c r="F1" s="386"/>
      <c r="G1" s="386"/>
      <c r="H1" s="386"/>
      <c r="I1" s="386"/>
      <c r="J1" s="386"/>
      <c r="K1" s="386"/>
      <c r="L1" s="386"/>
    </row>
    <row r="3" spans="2:12" s="138" customFormat="1" ht="13.2" x14ac:dyDescent="0.25">
      <c r="B3" s="364" t="s">
        <v>3</v>
      </c>
      <c r="C3" s="364"/>
      <c r="D3" s="364"/>
      <c r="E3" s="364"/>
      <c r="F3" s="364"/>
      <c r="G3" s="391">
        <f>'1.lapa_Patēriņš'!F6</f>
        <v>0</v>
      </c>
      <c r="H3" s="392"/>
      <c r="I3" s="392"/>
      <c r="J3" s="392"/>
      <c r="K3" s="392"/>
      <c r="L3" s="393"/>
    </row>
    <row r="4" spans="2:12" s="138" customFormat="1" ht="13.2" x14ac:dyDescent="0.25">
      <c r="B4" s="364" t="s">
        <v>36</v>
      </c>
      <c r="C4" s="364"/>
      <c r="D4" s="364"/>
      <c r="E4" s="364"/>
      <c r="F4" s="387"/>
      <c r="G4" s="394">
        <f>'1.lapa_Patēriņš'!F7</f>
        <v>0</v>
      </c>
      <c r="H4" s="392"/>
      <c r="I4" s="392"/>
      <c r="J4" s="392"/>
      <c r="K4" s="392"/>
      <c r="L4" s="393"/>
    </row>
    <row r="5" spans="2:12" s="138" customFormat="1" ht="15.6" x14ac:dyDescent="0.25">
      <c r="B5" s="364" t="s">
        <v>30</v>
      </c>
      <c r="C5" s="364"/>
      <c r="D5" s="364"/>
      <c r="E5" s="364"/>
      <c r="F5" s="364"/>
      <c r="G5" s="388">
        <f>'2.lapa_Esošā situācija'!J7</f>
        <v>0</v>
      </c>
      <c r="H5" s="389"/>
      <c r="I5" s="390"/>
      <c r="J5" s="138" t="s">
        <v>205</v>
      </c>
      <c r="K5" s="395" t="s">
        <v>211</v>
      </c>
      <c r="L5" s="395"/>
    </row>
    <row r="6" spans="2:12" s="138" customFormat="1" ht="19.2" customHeight="1" x14ac:dyDescent="0.25">
      <c r="B6" s="364" t="s">
        <v>88</v>
      </c>
      <c r="C6" s="364"/>
      <c r="D6" s="364"/>
      <c r="E6" s="364"/>
      <c r="F6" s="364"/>
      <c r="G6" s="365">
        <f>J35-J63</f>
        <v>0</v>
      </c>
      <c r="H6" s="366"/>
      <c r="I6" s="367"/>
      <c r="K6" s="372" t="s">
        <v>206</v>
      </c>
      <c r="L6" s="372"/>
    </row>
    <row r="7" spans="2:12" s="138" customFormat="1" ht="19.2" customHeight="1" x14ac:dyDescent="0.25">
      <c r="B7" s="364" t="s">
        <v>194</v>
      </c>
      <c r="C7" s="364"/>
      <c r="D7" s="364"/>
      <c r="E7" s="364"/>
      <c r="F7" s="364"/>
      <c r="G7" s="368">
        <f>L35-L63</f>
        <v>0</v>
      </c>
      <c r="H7" s="369"/>
      <c r="I7" s="370"/>
      <c r="K7" s="372"/>
      <c r="L7" s="372"/>
    </row>
    <row r="8" spans="2:12" x14ac:dyDescent="0.25">
      <c r="K8" s="373"/>
      <c r="L8" s="373"/>
    </row>
    <row r="9" spans="2:12" ht="16.2" x14ac:dyDescent="0.25">
      <c r="B9" s="374" t="s">
        <v>81</v>
      </c>
      <c r="C9" s="375"/>
      <c r="D9" s="376"/>
      <c r="E9" s="376"/>
      <c r="F9" s="376"/>
      <c r="G9" s="376"/>
      <c r="H9" s="376"/>
      <c r="I9" s="376"/>
      <c r="J9" s="376"/>
      <c r="K9" s="376"/>
      <c r="L9" s="377"/>
    </row>
    <row r="10" spans="2:12" ht="13.95" customHeight="1" x14ac:dyDescent="0.25">
      <c r="B10" s="371" t="s">
        <v>37</v>
      </c>
      <c r="C10" s="333" t="s">
        <v>84</v>
      </c>
      <c r="D10" s="379" t="s">
        <v>46</v>
      </c>
      <c r="E10" s="371" t="s">
        <v>83</v>
      </c>
      <c r="F10" s="333" t="s">
        <v>97</v>
      </c>
      <c r="G10" s="371" t="s">
        <v>38</v>
      </c>
      <c r="H10" s="383" t="s">
        <v>195</v>
      </c>
      <c r="I10" s="383" t="s">
        <v>196</v>
      </c>
      <c r="J10" s="382" t="s">
        <v>197</v>
      </c>
      <c r="K10" s="371" t="s">
        <v>198</v>
      </c>
      <c r="L10" s="380" t="s">
        <v>199</v>
      </c>
    </row>
    <row r="11" spans="2:12" ht="37.200000000000003" customHeight="1" x14ac:dyDescent="0.25">
      <c r="B11" s="371"/>
      <c r="C11" s="378"/>
      <c r="D11" s="379"/>
      <c r="E11" s="371"/>
      <c r="F11" s="378"/>
      <c r="G11" s="371"/>
      <c r="H11" s="384"/>
      <c r="I11" s="384"/>
      <c r="J11" s="382"/>
      <c r="K11" s="371"/>
      <c r="L11" s="381"/>
    </row>
    <row r="12" spans="2:12" x14ac:dyDescent="0.25">
      <c r="B12" s="371"/>
      <c r="C12" s="145" t="s">
        <v>200</v>
      </c>
      <c r="D12" s="379"/>
      <c r="E12" s="145" t="s">
        <v>200</v>
      </c>
      <c r="F12" s="334"/>
      <c r="G12" s="145" t="s">
        <v>14</v>
      </c>
      <c r="H12" s="385"/>
      <c r="I12" s="385"/>
      <c r="J12" s="144" t="s">
        <v>14</v>
      </c>
      <c r="K12" s="145" t="s">
        <v>47</v>
      </c>
      <c r="L12" s="144" t="s">
        <v>201</v>
      </c>
    </row>
    <row r="13" spans="2:12" ht="9.6" customHeight="1" x14ac:dyDescent="0.25">
      <c r="B13" s="146">
        <v>1</v>
      </c>
      <c r="C13" s="145">
        <v>2</v>
      </c>
      <c r="D13" s="145">
        <v>3</v>
      </c>
      <c r="E13" s="145">
        <v>4</v>
      </c>
      <c r="F13" s="147">
        <v>5</v>
      </c>
      <c r="G13" s="145">
        <v>6</v>
      </c>
      <c r="H13" s="147">
        <v>7</v>
      </c>
      <c r="I13" s="145">
        <v>8</v>
      </c>
      <c r="J13" s="147">
        <v>9</v>
      </c>
      <c r="K13" s="145">
        <v>10</v>
      </c>
      <c r="L13" s="147">
        <v>11</v>
      </c>
    </row>
    <row r="14" spans="2:12" x14ac:dyDescent="0.25">
      <c r="B14" s="396" t="s">
        <v>39</v>
      </c>
      <c r="C14" s="399"/>
      <c r="D14" s="174"/>
      <c r="E14" s="148"/>
      <c r="F14" s="149"/>
      <c r="G14" s="39">
        <f>IF(E14="",0,E14/F14*$G$5)</f>
        <v>0</v>
      </c>
      <c r="H14" s="121" t="str">
        <f>IF(D14="","",VLOOKUP(D14,'1.lapa_Patēriņš'!$S$18:$Y$32,5,FALSE))</f>
        <v/>
      </c>
      <c r="I14" s="121" t="str">
        <f>IF(D14="","",VLOOKUP(D14,'1.lapa_Patēriņš'!$S$18:$Y$32,6,FALSE))</f>
        <v/>
      </c>
      <c r="J14" s="39">
        <f>ROUND(IF(G14=0,0,G14*(H14+I14)),0)</f>
        <v>0</v>
      </c>
      <c r="K14" s="121" t="str">
        <f>IF(D14="","",VLOOKUP(D14,'1.lapa_Patēriņš'!$S$18:$Y$32,7,FALSE))</f>
        <v/>
      </c>
      <c r="L14" s="150">
        <f>ROUND(IF(G14=0,0,G14*K14/1000),3)</f>
        <v>0</v>
      </c>
    </row>
    <row r="15" spans="2:12" x14ac:dyDescent="0.25">
      <c r="B15" s="397"/>
      <c r="C15" s="400"/>
      <c r="D15" s="174"/>
      <c r="E15" s="148"/>
      <c r="F15" s="149"/>
      <c r="G15" s="39">
        <f t="shared" ref="G15:G33" si="0">IF(E15="",0,E15/F15*$G$5)</f>
        <v>0</v>
      </c>
      <c r="H15" s="121" t="str">
        <f>IF(D15="","",VLOOKUP(D15,'1.lapa_Patēriņš'!$S$18:$Y$32,5,FALSE))</f>
        <v/>
      </c>
      <c r="I15" s="121" t="str">
        <f>IF(D15="","",VLOOKUP(D15,'1.lapa_Patēriņš'!$S$18:$Y$32,6,FALSE))</f>
        <v/>
      </c>
      <c r="J15" s="39">
        <f t="shared" ref="J15:J34" si="1">ROUND(IF(G15=0,0,G15*(H15+I15)),0)</f>
        <v>0</v>
      </c>
      <c r="K15" s="121" t="str">
        <f>IF(D15="","",VLOOKUP(D15,'1.lapa_Patēriņš'!$S$18:$Y$32,7,FALSE))</f>
        <v/>
      </c>
      <c r="L15" s="150">
        <f t="shared" ref="L15:L16" si="2">ROUND(IF(G15=0,0,G15*K15/1000),3)</f>
        <v>0</v>
      </c>
    </row>
    <row r="16" spans="2:12" x14ac:dyDescent="0.25">
      <c r="B16" s="397"/>
      <c r="C16" s="400"/>
      <c r="D16" s="174"/>
      <c r="E16" s="148"/>
      <c r="F16" s="149"/>
      <c r="G16" s="39">
        <f t="shared" si="0"/>
        <v>0</v>
      </c>
      <c r="H16" s="121" t="str">
        <f>IF(D16="","",VLOOKUP(D16,'1.lapa_Patēriņš'!$S$18:$Y$32,5,FALSE))</f>
        <v/>
      </c>
      <c r="I16" s="121" t="str">
        <f>IF(D16="","",VLOOKUP(D16,'1.lapa_Patēriņš'!$S$18:$Y$32,6,FALSE))</f>
        <v/>
      </c>
      <c r="J16" s="39">
        <f t="shared" si="1"/>
        <v>0</v>
      </c>
      <c r="K16" s="121" t="str">
        <f>IF(D16="","",VLOOKUP(D16,'1.lapa_Patēriņš'!$S$18:$Y$32,7,FALSE))</f>
        <v/>
      </c>
      <c r="L16" s="150">
        <f t="shared" si="2"/>
        <v>0</v>
      </c>
    </row>
    <row r="17" spans="2:12" x14ac:dyDescent="0.25">
      <c r="B17" s="397"/>
      <c r="C17" s="400"/>
      <c r="D17" s="151" t="s">
        <v>93</v>
      </c>
      <c r="E17" s="148"/>
      <c r="F17" s="121">
        <v>1</v>
      </c>
      <c r="G17" s="39">
        <f t="shared" si="0"/>
        <v>0</v>
      </c>
      <c r="H17" s="171">
        <f>'5.lapa_Centralizētā'!C13</f>
        <v>0</v>
      </c>
      <c r="I17" s="171">
        <f>'5.lapa_Centralizētā'!D13</f>
        <v>0</v>
      </c>
      <c r="J17" s="39">
        <f t="shared" si="1"/>
        <v>0</v>
      </c>
      <c r="K17" s="171">
        <f>'5.lapa_Centralizētā'!E24</f>
        <v>0</v>
      </c>
      <c r="L17" s="150">
        <f>ROUND(IF(G17="",0,G17*K17/1000),3)</f>
        <v>0</v>
      </c>
    </row>
    <row r="18" spans="2:12" x14ac:dyDescent="0.25">
      <c r="B18" s="397"/>
      <c r="C18" s="400"/>
      <c r="D18" s="152" t="s">
        <v>85</v>
      </c>
      <c r="E18" s="148"/>
      <c r="F18" s="153">
        <v>1</v>
      </c>
      <c r="G18" s="39">
        <f t="shared" si="0"/>
        <v>0</v>
      </c>
      <c r="H18" s="37">
        <v>0</v>
      </c>
      <c r="I18" s="37">
        <v>1</v>
      </c>
      <c r="J18" s="39">
        <f t="shared" si="1"/>
        <v>0</v>
      </c>
      <c r="K18" s="121">
        <v>0</v>
      </c>
      <c r="L18" s="150">
        <f t="shared" ref="L18:L34" si="3">ROUND(IF(G18="",0,G18*K18/1000),3)</f>
        <v>0</v>
      </c>
    </row>
    <row r="19" spans="2:12" x14ac:dyDescent="0.25">
      <c r="B19" s="397"/>
      <c r="C19" s="400"/>
      <c r="D19" s="152" t="s">
        <v>40</v>
      </c>
      <c r="E19" s="148"/>
      <c r="F19" s="154">
        <v>1</v>
      </c>
      <c r="G19" s="39">
        <f t="shared" si="0"/>
        <v>0</v>
      </c>
      <c r="H19" s="121">
        <v>1.9</v>
      </c>
      <c r="I19" s="121">
        <v>0.6</v>
      </c>
      <c r="J19" s="39">
        <f t="shared" si="1"/>
        <v>0</v>
      </c>
      <c r="K19" s="121">
        <v>0.109</v>
      </c>
      <c r="L19" s="150">
        <f t="shared" si="3"/>
        <v>0</v>
      </c>
    </row>
    <row r="20" spans="2:12" x14ac:dyDescent="0.25">
      <c r="B20" s="398"/>
      <c r="C20" s="401"/>
      <c r="D20" s="152" t="s">
        <v>45</v>
      </c>
      <c r="E20" s="148"/>
      <c r="F20" s="153">
        <v>1</v>
      </c>
      <c r="G20" s="39">
        <f t="shared" si="0"/>
        <v>0</v>
      </c>
      <c r="H20" s="37">
        <v>0</v>
      </c>
      <c r="I20" s="37">
        <v>1</v>
      </c>
      <c r="J20" s="39">
        <f t="shared" si="1"/>
        <v>0</v>
      </c>
      <c r="K20" s="121">
        <v>0</v>
      </c>
      <c r="L20" s="150">
        <f t="shared" si="3"/>
        <v>0</v>
      </c>
    </row>
    <row r="21" spans="2:12" ht="13.95" customHeight="1" x14ac:dyDescent="0.25">
      <c r="B21" s="402" t="s">
        <v>41</v>
      </c>
      <c r="C21" s="405"/>
      <c r="D21" s="174"/>
      <c r="E21" s="148"/>
      <c r="F21" s="149">
        <v>1</v>
      </c>
      <c r="G21" s="39">
        <f t="shared" si="0"/>
        <v>0</v>
      </c>
      <c r="H21" s="121" t="str">
        <f>IF(D21="","",VLOOKUP(D21,'1.lapa_Patēriņš'!$S$18:$Y$32,5,FALSE))</f>
        <v/>
      </c>
      <c r="I21" s="121" t="str">
        <f>IF(D21="","",VLOOKUP(D21,'1.lapa_Patēriņš'!$S$18:$Y$32,6,FALSE))</f>
        <v/>
      </c>
      <c r="J21" s="39">
        <f t="shared" si="1"/>
        <v>0</v>
      </c>
      <c r="K21" s="121" t="str">
        <f>IF(D21="","",VLOOKUP(D21,'1.lapa_Patēriņš'!$S$18:$Y$32,7,FALSE))</f>
        <v/>
      </c>
      <c r="L21" s="150">
        <f>ROUND(IF(G21=0,0,G21*K21/1000),3)</f>
        <v>0</v>
      </c>
    </row>
    <row r="22" spans="2:12" x14ac:dyDescent="0.25">
      <c r="B22" s="403"/>
      <c r="C22" s="406"/>
      <c r="D22" s="174"/>
      <c r="E22" s="148"/>
      <c r="F22" s="149"/>
      <c r="G22" s="39">
        <f t="shared" si="0"/>
        <v>0</v>
      </c>
      <c r="H22" s="121" t="str">
        <f>IF(D22="","",VLOOKUP(D22,'1.lapa_Patēriņš'!$S$18:$Y$32,5,FALSE))</f>
        <v/>
      </c>
      <c r="I22" s="121" t="str">
        <f>IF(D22="","",VLOOKUP(D22,'1.lapa_Patēriņš'!$S$18:$Y$32,6,FALSE))</f>
        <v/>
      </c>
      <c r="J22" s="39">
        <f t="shared" si="1"/>
        <v>0</v>
      </c>
      <c r="K22" s="121" t="str">
        <f>IF(D22="","",VLOOKUP(D22,'1.lapa_Patēriņš'!$S$18:$Y$32,7,FALSE))</f>
        <v/>
      </c>
      <c r="L22" s="150">
        <f t="shared" ref="L22:L23" si="4">ROUND(IF(G22=0,0,G22*K22/1000),3)</f>
        <v>0</v>
      </c>
    </row>
    <row r="23" spans="2:12" x14ac:dyDescent="0.25">
      <c r="B23" s="403"/>
      <c r="C23" s="406"/>
      <c r="D23" s="174"/>
      <c r="E23" s="148"/>
      <c r="F23" s="149"/>
      <c r="G23" s="39">
        <f t="shared" si="0"/>
        <v>0</v>
      </c>
      <c r="H23" s="121" t="str">
        <f>IF(D23="","",VLOOKUP(D23,'1.lapa_Patēriņš'!$S$18:$Y$32,5,FALSE))</f>
        <v/>
      </c>
      <c r="I23" s="121" t="str">
        <f>IF(D23="","",VLOOKUP(D23,'1.lapa_Patēriņš'!$S$18:$Y$32,6,FALSE))</f>
        <v/>
      </c>
      <c r="J23" s="39">
        <f t="shared" si="1"/>
        <v>0</v>
      </c>
      <c r="K23" s="121" t="str">
        <f>IF(D23="","",VLOOKUP(D23,'1.lapa_Patēriņš'!$S$18:$Y$32,7,FALSE))</f>
        <v/>
      </c>
      <c r="L23" s="150">
        <f t="shared" si="4"/>
        <v>0</v>
      </c>
    </row>
    <row r="24" spans="2:12" x14ac:dyDescent="0.25">
      <c r="B24" s="403"/>
      <c r="C24" s="406"/>
      <c r="D24" s="151" t="s">
        <v>93</v>
      </c>
      <c r="E24" s="148"/>
      <c r="F24" s="121">
        <v>1</v>
      </c>
      <c r="G24" s="39">
        <f t="shared" si="0"/>
        <v>0</v>
      </c>
      <c r="H24" s="171">
        <f>H17</f>
        <v>0</v>
      </c>
      <c r="I24" s="171">
        <f>I17</f>
        <v>0</v>
      </c>
      <c r="J24" s="39">
        <f t="shared" si="1"/>
        <v>0</v>
      </c>
      <c r="K24" s="171">
        <f>K17</f>
        <v>0</v>
      </c>
      <c r="L24" s="150">
        <f t="shared" si="3"/>
        <v>0</v>
      </c>
    </row>
    <row r="25" spans="2:12" x14ac:dyDescent="0.25">
      <c r="B25" s="403"/>
      <c r="C25" s="406"/>
      <c r="D25" s="152" t="s">
        <v>85</v>
      </c>
      <c r="E25" s="148"/>
      <c r="F25" s="153">
        <v>1</v>
      </c>
      <c r="G25" s="39">
        <f t="shared" si="0"/>
        <v>0</v>
      </c>
      <c r="H25" s="37">
        <v>0</v>
      </c>
      <c r="I25" s="37">
        <v>1</v>
      </c>
      <c r="J25" s="39">
        <f t="shared" si="1"/>
        <v>0</v>
      </c>
      <c r="K25" s="121">
        <v>0</v>
      </c>
      <c r="L25" s="150">
        <f t="shared" si="3"/>
        <v>0</v>
      </c>
    </row>
    <row r="26" spans="2:12" x14ac:dyDescent="0.25">
      <c r="B26" s="403"/>
      <c r="C26" s="406"/>
      <c r="D26" s="152" t="s">
        <v>40</v>
      </c>
      <c r="E26" s="148"/>
      <c r="F26" s="154">
        <v>1</v>
      </c>
      <c r="G26" s="39">
        <f t="shared" si="0"/>
        <v>0</v>
      </c>
      <c r="H26" s="37">
        <v>1.9</v>
      </c>
      <c r="I26" s="121">
        <v>0.6</v>
      </c>
      <c r="J26" s="39">
        <f t="shared" si="1"/>
        <v>0</v>
      </c>
      <c r="K26" s="121">
        <v>0.109</v>
      </c>
      <c r="L26" s="150">
        <f t="shared" si="3"/>
        <v>0</v>
      </c>
    </row>
    <row r="27" spans="2:12" x14ac:dyDescent="0.25">
      <c r="B27" s="404"/>
      <c r="C27" s="407"/>
      <c r="D27" s="152" t="s">
        <v>45</v>
      </c>
      <c r="E27" s="148"/>
      <c r="F27" s="153">
        <v>1</v>
      </c>
      <c r="G27" s="39">
        <f t="shared" si="0"/>
        <v>0</v>
      </c>
      <c r="H27" s="37">
        <v>0</v>
      </c>
      <c r="I27" s="121">
        <v>1</v>
      </c>
      <c r="J27" s="39">
        <f t="shared" si="1"/>
        <v>0</v>
      </c>
      <c r="K27" s="121">
        <v>0</v>
      </c>
      <c r="L27" s="150">
        <f t="shared" si="3"/>
        <v>0</v>
      </c>
    </row>
    <row r="28" spans="2:12" ht="14.4" customHeight="1" x14ac:dyDescent="0.25">
      <c r="B28" s="402" t="s">
        <v>42</v>
      </c>
      <c r="C28" s="408"/>
      <c r="D28" s="152" t="s">
        <v>86</v>
      </c>
      <c r="E28" s="148"/>
      <c r="F28" s="153">
        <v>1</v>
      </c>
      <c r="G28" s="39">
        <f t="shared" si="0"/>
        <v>0</v>
      </c>
      <c r="H28" s="37">
        <v>0</v>
      </c>
      <c r="I28" s="121">
        <v>1</v>
      </c>
      <c r="J28" s="39">
        <f t="shared" si="1"/>
        <v>0</v>
      </c>
      <c r="K28" s="121">
        <v>0</v>
      </c>
      <c r="L28" s="150">
        <f t="shared" si="3"/>
        <v>0</v>
      </c>
    </row>
    <row r="29" spans="2:12" x14ac:dyDescent="0.25">
      <c r="B29" s="404"/>
      <c r="C29" s="408"/>
      <c r="D29" s="152" t="s">
        <v>40</v>
      </c>
      <c r="E29" s="155">
        <f>IF(E28&gt;C28,0,C28-E28)</f>
        <v>0</v>
      </c>
      <c r="F29" s="154">
        <v>1</v>
      </c>
      <c r="G29" s="39">
        <f t="shared" si="0"/>
        <v>0</v>
      </c>
      <c r="H29" s="37">
        <v>1.9</v>
      </c>
      <c r="I29" s="121">
        <v>0.6</v>
      </c>
      <c r="J29" s="39">
        <f t="shared" si="1"/>
        <v>0</v>
      </c>
      <c r="K29" s="37">
        <v>0.109</v>
      </c>
      <c r="L29" s="150">
        <f t="shared" si="3"/>
        <v>0</v>
      </c>
    </row>
    <row r="30" spans="2:12" ht="14.4" customHeight="1" x14ac:dyDescent="0.25">
      <c r="B30" s="402" t="s">
        <v>43</v>
      </c>
      <c r="C30" s="399"/>
      <c r="D30" s="152" t="s">
        <v>86</v>
      </c>
      <c r="E30" s="148"/>
      <c r="F30" s="153">
        <v>1</v>
      </c>
      <c r="G30" s="39">
        <f t="shared" si="0"/>
        <v>0</v>
      </c>
      <c r="H30" s="37">
        <v>0</v>
      </c>
      <c r="I30" s="121">
        <v>1</v>
      </c>
      <c r="J30" s="39">
        <f t="shared" si="1"/>
        <v>0</v>
      </c>
      <c r="K30" s="121">
        <v>0</v>
      </c>
      <c r="L30" s="150">
        <f t="shared" si="3"/>
        <v>0</v>
      </c>
    </row>
    <row r="31" spans="2:12" x14ac:dyDescent="0.25">
      <c r="B31" s="404"/>
      <c r="C31" s="401"/>
      <c r="D31" s="152" t="s">
        <v>40</v>
      </c>
      <c r="E31" s="155">
        <f>IF(E30&gt;C30,0,C30-E30)</f>
        <v>0</v>
      </c>
      <c r="F31" s="154">
        <v>1</v>
      </c>
      <c r="G31" s="39">
        <f t="shared" si="0"/>
        <v>0</v>
      </c>
      <c r="H31" s="37">
        <v>1.9</v>
      </c>
      <c r="I31" s="121">
        <v>0.6</v>
      </c>
      <c r="J31" s="39">
        <f t="shared" si="1"/>
        <v>0</v>
      </c>
      <c r="K31" s="37">
        <v>0.109</v>
      </c>
      <c r="L31" s="150">
        <f t="shared" si="3"/>
        <v>0</v>
      </c>
    </row>
    <row r="32" spans="2:12" ht="14.4" customHeight="1" x14ac:dyDescent="0.25">
      <c r="B32" s="396" t="s">
        <v>44</v>
      </c>
      <c r="C32" s="399"/>
      <c r="D32" s="152" t="s">
        <v>86</v>
      </c>
      <c r="E32" s="148"/>
      <c r="F32" s="153">
        <v>1</v>
      </c>
      <c r="G32" s="39">
        <f t="shared" si="0"/>
        <v>0</v>
      </c>
      <c r="H32" s="37">
        <v>0</v>
      </c>
      <c r="I32" s="121">
        <v>1</v>
      </c>
      <c r="J32" s="39">
        <f t="shared" si="1"/>
        <v>0</v>
      </c>
      <c r="K32" s="121">
        <v>0</v>
      </c>
      <c r="L32" s="150">
        <f t="shared" si="3"/>
        <v>0</v>
      </c>
    </row>
    <row r="33" spans="2:12" ht="14.4" customHeight="1" x14ac:dyDescent="0.25">
      <c r="B33" s="397"/>
      <c r="C33" s="400"/>
      <c r="D33" s="152" t="s">
        <v>40</v>
      </c>
      <c r="E33" s="155">
        <f>IF(F34="",0,C32/F34-E32)</f>
        <v>0</v>
      </c>
      <c r="F33" s="154">
        <v>1</v>
      </c>
      <c r="G33" s="39">
        <f t="shared" si="0"/>
        <v>0</v>
      </c>
      <c r="H33" s="37">
        <v>1.9</v>
      </c>
      <c r="I33" s="121">
        <v>0.6</v>
      </c>
      <c r="J33" s="39">
        <f t="shared" si="1"/>
        <v>0</v>
      </c>
      <c r="K33" s="121">
        <v>0.109</v>
      </c>
      <c r="L33" s="150">
        <f t="shared" si="3"/>
        <v>0</v>
      </c>
    </row>
    <row r="34" spans="2:12" ht="15" customHeight="1" thickBot="1" x14ac:dyDescent="0.3">
      <c r="B34" s="409"/>
      <c r="C34" s="410"/>
      <c r="D34" s="156" t="s">
        <v>45</v>
      </c>
      <c r="E34" s="157">
        <f>C32-E32-E33</f>
        <v>0</v>
      </c>
      <c r="F34" s="158">
        <v>4</v>
      </c>
      <c r="G34" s="159">
        <f>IF(E34=0,0,E34/F34*$G$5)</f>
        <v>0</v>
      </c>
      <c r="H34" s="160">
        <v>0</v>
      </c>
      <c r="I34" s="160">
        <v>1</v>
      </c>
      <c r="J34" s="159">
        <f t="shared" si="1"/>
        <v>0</v>
      </c>
      <c r="K34" s="160">
        <v>0</v>
      </c>
      <c r="L34" s="161">
        <f t="shared" si="3"/>
        <v>0</v>
      </c>
    </row>
    <row r="35" spans="2:12" ht="16.2" thickTop="1" x14ac:dyDescent="0.3">
      <c r="B35" s="162"/>
      <c r="C35" s="162"/>
      <c r="D35" s="162"/>
      <c r="E35" s="412" t="s">
        <v>48</v>
      </c>
      <c r="F35" s="412"/>
      <c r="G35" s="412"/>
      <c r="H35" s="412"/>
      <c r="I35" s="413"/>
      <c r="J35" s="163">
        <f>SUM(J14:J34)</f>
        <v>0</v>
      </c>
      <c r="K35" s="164"/>
      <c r="L35" s="165">
        <f>SUM(L14:L34)</f>
        <v>0</v>
      </c>
    </row>
    <row r="36" spans="2:12" ht="13.95" customHeight="1" x14ac:dyDescent="0.25">
      <c r="B36" s="411"/>
      <c r="C36" s="411"/>
      <c r="D36" s="411"/>
      <c r="E36" s="411"/>
      <c r="F36" s="411"/>
      <c r="G36" s="411"/>
      <c r="H36" s="411"/>
      <c r="I36" s="411"/>
      <c r="J36" s="411"/>
      <c r="K36" s="411"/>
      <c r="L36" s="411"/>
    </row>
    <row r="37" spans="2:12" ht="16.2" x14ac:dyDescent="0.25">
      <c r="B37" s="374" t="s">
        <v>202</v>
      </c>
      <c r="C37" s="375"/>
      <c r="D37" s="376"/>
      <c r="E37" s="376"/>
      <c r="F37" s="376"/>
      <c r="G37" s="376"/>
      <c r="H37" s="376"/>
      <c r="I37" s="376"/>
      <c r="J37" s="376"/>
      <c r="K37" s="376"/>
      <c r="L37" s="377"/>
    </row>
    <row r="38" spans="2:12" ht="21" customHeight="1" x14ac:dyDescent="0.25">
      <c r="B38" s="371" t="s">
        <v>37</v>
      </c>
      <c r="C38" s="333" t="s">
        <v>84</v>
      </c>
      <c r="D38" s="379" t="s">
        <v>46</v>
      </c>
      <c r="E38" s="371" t="s">
        <v>83</v>
      </c>
      <c r="F38" s="333" t="s">
        <v>97</v>
      </c>
      <c r="G38" s="371" t="s">
        <v>38</v>
      </c>
      <c r="H38" s="383" t="s">
        <v>195</v>
      </c>
      <c r="I38" s="383" t="s">
        <v>196</v>
      </c>
      <c r="J38" s="382" t="s">
        <v>197</v>
      </c>
      <c r="K38" s="371" t="s">
        <v>198</v>
      </c>
      <c r="L38" s="380" t="s">
        <v>199</v>
      </c>
    </row>
    <row r="39" spans="2:12" ht="27.6" customHeight="1" x14ac:dyDescent="0.25">
      <c r="B39" s="371"/>
      <c r="C39" s="378"/>
      <c r="D39" s="379"/>
      <c r="E39" s="371"/>
      <c r="F39" s="378"/>
      <c r="G39" s="371"/>
      <c r="H39" s="384"/>
      <c r="I39" s="384"/>
      <c r="J39" s="382"/>
      <c r="K39" s="371"/>
      <c r="L39" s="381"/>
    </row>
    <row r="40" spans="2:12" x14ac:dyDescent="0.25">
      <c r="B40" s="371"/>
      <c r="C40" s="145" t="s">
        <v>200</v>
      </c>
      <c r="D40" s="379"/>
      <c r="E40" s="145" t="s">
        <v>200</v>
      </c>
      <c r="F40" s="334"/>
      <c r="G40" s="145" t="s">
        <v>14</v>
      </c>
      <c r="H40" s="385"/>
      <c r="I40" s="385"/>
      <c r="J40" s="144" t="s">
        <v>14</v>
      </c>
      <c r="K40" s="145" t="s">
        <v>47</v>
      </c>
      <c r="L40" s="144" t="s">
        <v>201</v>
      </c>
    </row>
    <row r="41" spans="2:12" ht="9.6" customHeight="1" x14ac:dyDescent="0.25">
      <c r="B41" s="146">
        <v>1</v>
      </c>
      <c r="C41" s="145">
        <v>2</v>
      </c>
      <c r="D41" s="145">
        <v>3</v>
      </c>
      <c r="E41" s="145">
        <v>4</v>
      </c>
      <c r="F41" s="147">
        <v>5</v>
      </c>
      <c r="G41" s="145">
        <v>6</v>
      </c>
      <c r="H41" s="147">
        <v>7</v>
      </c>
      <c r="I41" s="145">
        <v>8</v>
      </c>
      <c r="J41" s="147">
        <v>9</v>
      </c>
      <c r="K41" s="145">
        <v>10</v>
      </c>
      <c r="L41" s="147">
        <v>11</v>
      </c>
    </row>
    <row r="42" spans="2:12" x14ac:dyDescent="0.25">
      <c r="B42" s="396" t="s">
        <v>39</v>
      </c>
      <c r="C42" s="399"/>
      <c r="D42" s="174"/>
      <c r="E42" s="148"/>
      <c r="F42" s="149">
        <v>1</v>
      </c>
      <c r="G42" s="39">
        <f>IF(E42="",0,E42/F42*$G$5)</f>
        <v>0</v>
      </c>
      <c r="H42" s="121" t="str">
        <f>IF(D42="","",VLOOKUP(D42,'1.lapa_Patēriņš'!$S$18:$Y$32,5,FALSE))</f>
        <v/>
      </c>
      <c r="I42" s="121" t="str">
        <f>IF(D42="","",VLOOKUP(D42,'1.lapa_Patēriņš'!$S$18:$Y$32,6,FALSE))</f>
        <v/>
      </c>
      <c r="J42" s="39">
        <f>ROUND(IF(G42=0,0,G42*(H42+I42)),0)</f>
        <v>0</v>
      </c>
      <c r="K42" s="121" t="str">
        <f>IF(D42="","",VLOOKUP(D42,'1.lapa_Patēriņš'!$S$18:$Y$32,7,FALSE))</f>
        <v/>
      </c>
      <c r="L42" s="150">
        <f>ROUND(IF(G42=0,0,G42*K42/1000),3)</f>
        <v>0</v>
      </c>
    </row>
    <row r="43" spans="2:12" x14ac:dyDescent="0.25">
      <c r="B43" s="397"/>
      <c r="C43" s="400"/>
      <c r="D43" s="174"/>
      <c r="E43" s="148"/>
      <c r="F43" s="149"/>
      <c r="G43" s="39">
        <f t="shared" ref="G43:G61" si="5">IF(E43="",0,E43/F43*$G$5)</f>
        <v>0</v>
      </c>
      <c r="H43" s="121" t="str">
        <f>IF(D43="","",VLOOKUP(D43,'1.lapa_Patēriņš'!$S$18:$Y$32,5,FALSE))</f>
        <v/>
      </c>
      <c r="I43" s="121" t="str">
        <f>IF(D43="","",VLOOKUP(D43,'1.lapa_Patēriņš'!$S$18:$Y$32,6,FALSE))</f>
        <v/>
      </c>
      <c r="J43" s="39">
        <f t="shared" ref="J43:J62" si="6">ROUND(IF(G43=0,0,G43*(H43+I43)),0)</f>
        <v>0</v>
      </c>
      <c r="K43" s="121" t="str">
        <f>IF(D43="","",VLOOKUP(D43,'1.lapa_Patēriņš'!$S$18:$Y$32,7,FALSE))</f>
        <v/>
      </c>
      <c r="L43" s="150">
        <f t="shared" ref="L43:L44" si="7">ROUND(IF(G43=0,0,G43*K43/1000),3)</f>
        <v>0</v>
      </c>
    </row>
    <row r="44" spans="2:12" x14ac:dyDescent="0.25">
      <c r="B44" s="397"/>
      <c r="C44" s="400"/>
      <c r="D44" s="174"/>
      <c r="E44" s="148"/>
      <c r="F44" s="149"/>
      <c r="G44" s="39">
        <f t="shared" si="5"/>
        <v>0</v>
      </c>
      <c r="H44" s="121" t="str">
        <f>IF(D44="","",VLOOKUP(D44,'1.lapa_Patēriņš'!$S$18:$Y$32,5,FALSE))</f>
        <v/>
      </c>
      <c r="I44" s="121" t="str">
        <f>IF(D44="","",VLOOKUP(D44,'1.lapa_Patēriņš'!$S$18:$Y$32,6,FALSE))</f>
        <v/>
      </c>
      <c r="J44" s="39">
        <f t="shared" si="6"/>
        <v>0</v>
      </c>
      <c r="K44" s="121" t="str">
        <f>IF(D44="","",VLOOKUP(D44,'1.lapa_Patēriņš'!$S$18:$Y$32,7,FALSE))</f>
        <v/>
      </c>
      <c r="L44" s="150">
        <f t="shared" si="7"/>
        <v>0</v>
      </c>
    </row>
    <row r="45" spans="2:12" x14ac:dyDescent="0.25">
      <c r="B45" s="397"/>
      <c r="C45" s="400"/>
      <c r="D45" s="151" t="s">
        <v>93</v>
      </c>
      <c r="E45" s="148"/>
      <c r="F45" s="121">
        <v>1</v>
      </c>
      <c r="G45" s="39">
        <f t="shared" si="5"/>
        <v>0</v>
      </c>
      <c r="H45" s="171">
        <f>'5.lapa_Centralizētā'!C13</f>
        <v>0</v>
      </c>
      <c r="I45" s="171">
        <f>'5.lapa_Centralizētā'!D13</f>
        <v>0</v>
      </c>
      <c r="J45" s="39">
        <f t="shared" si="6"/>
        <v>0</v>
      </c>
      <c r="K45" s="171">
        <f>K24</f>
        <v>0</v>
      </c>
      <c r="L45" s="150">
        <f t="shared" ref="L45:L62" si="8">ROUND(IF(G45="",0,G45*K45/1000),3)</f>
        <v>0</v>
      </c>
    </row>
    <row r="46" spans="2:12" x14ac:dyDescent="0.25">
      <c r="B46" s="397"/>
      <c r="C46" s="400"/>
      <c r="D46" s="152" t="s">
        <v>85</v>
      </c>
      <c r="E46" s="148"/>
      <c r="F46" s="153">
        <v>1</v>
      </c>
      <c r="G46" s="39">
        <f t="shared" si="5"/>
        <v>0</v>
      </c>
      <c r="H46" s="121">
        <f t="shared" ref="H46:I58" si="9">H18</f>
        <v>0</v>
      </c>
      <c r="I46" s="121">
        <f t="shared" si="9"/>
        <v>1</v>
      </c>
      <c r="J46" s="39">
        <f t="shared" si="6"/>
        <v>0</v>
      </c>
      <c r="K46" s="121">
        <f t="shared" ref="K46:K60" si="10">K18</f>
        <v>0</v>
      </c>
      <c r="L46" s="150">
        <f t="shared" si="8"/>
        <v>0</v>
      </c>
    </row>
    <row r="47" spans="2:12" x14ac:dyDescent="0.25">
      <c r="B47" s="397"/>
      <c r="C47" s="400"/>
      <c r="D47" s="152" t="s">
        <v>40</v>
      </c>
      <c r="E47" s="148"/>
      <c r="F47" s="154">
        <v>1</v>
      </c>
      <c r="G47" s="39">
        <f t="shared" si="5"/>
        <v>0</v>
      </c>
      <c r="H47" s="121">
        <f t="shared" si="9"/>
        <v>1.9</v>
      </c>
      <c r="I47" s="121">
        <f t="shared" si="9"/>
        <v>0.6</v>
      </c>
      <c r="J47" s="39">
        <f t="shared" si="6"/>
        <v>0</v>
      </c>
      <c r="K47" s="121">
        <v>0.109</v>
      </c>
      <c r="L47" s="150">
        <f t="shared" si="8"/>
        <v>0</v>
      </c>
    </row>
    <row r="48" spans="2:12" x14ac:dyDescent="0.25">
      <c r="B48" s="398"/>
      <c r="C48" s="401"/>
      <c r="D48" s="152" t="s">
        <v>45</v>
      </c>
      <c r="E48" s="148"/>
      <c r="F48" s="153">
        <v>1</v>
      </c>
      <c r="G48" s="39">
        <f t="shared" si="5"/>
        <v>0</v>
      </c>
      <c r="H48" s="121">
        <f t="shared" si="9"/>
        <v>0</v>
      </c>
      <c r="I48" s="121">
        <f t="shared" si="9"/>
        <v>1</v>
      </c>
      <c r="J48" s="39">
        <f t="shared" si="6"/>
        <v>0</v>
      </c>
      <c r="K48" s="121">
        <f t="shared" si="10"/>
        <v>0</v>
      </c>
      <c r="L48" s="150">
        <f t="shared" si="8"/>
        <v>0</v>
      </c>
    </row>
    <row r="49" spans="2:12" ht="13.95" customHeight="1" x14ac:dyDescent="0.25">
      <c r="B49" s="402" t="s">
        <v>41</v>
      </c>
      <c r="C49" s="405"/>
      <c r="D49" s="174"/>
      <c r="E49" s="148"/>
      <c r="F49" s="149">
        <v>1</v>
      </c>
      <c r="G49" s="39">
        <f t="shared" si="5"/>
        <v>0</v>
      </c>
      <c r="H49" s="121" t="str">
        <f>IF(D49="","",VLOOKUP(D49,'1.lapa_Patēriņš'!$S$18:$Y$32,5,FALSE))</f>
        <v/>
      </c>
      <c r="I49" s="121" t="str">
        <f>IF(D49="","",VLOOKUP(D49,'1.lapa_Patēriņš'!$S$18:$Y$32,6,FALSE))</f>
        <v/>
      </c>
      <c r="J49" s="39">
        <f t="shared" si="6"/>
        <v>0</v>
      </c>
      <c r="K49" s="121" t="str">
        <f>IF(D49="","",VLOOKUP(D49,'1.lapa_Patēriņš'!$S$18:$Y$32,7,FALSE))</f>
        <v/>
      </c>
      <c r="L49" s="150">
        <f>ROUND(IF(G49=0,0,G49*K49/1000),3)</f>
        <v>0</v>
      </c>
    </row>
    <row r="50" spans="2:12" x14ac:dyDescent="0.25">
      <c r="B50" s="403"/>
      <c r="C50" s="406"/>
      <c r="D50" s="174"/>
      <c r="E50" s="148"/>
      <c r="F50" s="149"/>
      <c r="G50" s="39">
        <f t="shared" si="5"/>
        <v>0</v>
      </c>
      <c r="H50" s="121" t="str">
        <f>IF(D50="","",VLOOKUP(D50,'1.lapa_Patēriņš'!$S$18:$Y$32,5,FALSE))</f>
        <v/>
      </c>
      <c r="I50" s="121" t="str">
        <f>IF(D50="","",VLOOKUP(D50,'1.lapa_Patēriņš'!$S$18:$Y$32,6,FALSE))</f>
        <v/>
      </c>
      <c r="J50" s="39">
        <f t="shared" si="6"/>
        <v>0</v>
      </c>
      <c r="K50" s="121" t="str">
        <f>IF(D50="","",VLOOKUP(D50,'1.lapa_Patēriņš'!$S$18:$Y$32,7,FALSE))</f>
        <v/>
      </c>
      <c r="L50" s="150">
        <f t="shared" ref="L50:L51" si="11">ROUND(IF(G50=0,0,G50*K50/1000),3)</f>
        <v>0</v>
      </c>
    </row>
    <row r="51" spans="2:12" x14ac:dyDescent="0.25">
      <c r="B51" s="403"/>
      <c r="C51" s="406"/>
      <c r="D51" s="174"/>
      <c r="E51" s="148"/>
      <c r="F51" s="149"/>
      <c r="G51" s="39">
        <f t="shared" si="5"/>
        <v>0</v>
      </c>
      <c r="H51" s="121" t="str">
        <f>IF(D51="","",VLOOKUP(D51,'1.lapa_Patēriņš'!$S$18:$Y$32,5,FALSE))</f>
        <v/>
      </c>
      <c r="I51" s="121" t="str">
        <f>IF(D51="","",VLOOKUP(D51,'1.lapa_Patēriņš'!$S$18:$Y$32,6,FALSE))</f>
        <v/>
      </c>
      <c r="J51" s="39">
        <f t="shared" si="6"/>
        <v>0</v>
      </c>
      <c r="K51" s="121" t="str">
        <f>IF(D51="","",VLOOKUP(D51,'1.lapa_Patēriņš'!$S$18:$Y$32,7,FALSE))</f>
        <v/>
      </c>
      <c r="L51" s="150">
        <f t="shared" si="11"/>
        <v>0</v>
      </c>
    </row>
    <row r="52" spans="2:12" x14ac:dyDescent="0.25">
      <c r="B52" s="403"/>
      <c r="C52" s="406"/>
      <c r="D52" s="151" t="s">
        <v>93</v>
      </c>
      <c r="E52" s="148"/>
      <c r="F52" s="121">
        <v>1</v>
      </c>
      <c r="G52" s="39">
        <f t="shared" si="5"/>
        <v>0</v>
      </c>
      <c r="H52" s="171">
        <f>H45</f>
        <v>0</v>
      </c>
      <c r="I52" s="171">
        <f>I45</f>
        <v>0</v>
      </c>
      <c r="J52" s="39">
        <f t="shared" si="6"/>
        <v>0</v>
      </c>
      <c r="K52" s="171">
        <f>K45</f>
        <v>0</v>
      </c>
      <c r="L52" s="150">
        <f t="shared" si="8"/>
        <v>0</v>
      </c>
    </row>
    <row r="53" spans="2:12" x14ac:dyDescent="0.25">
      <c r="B53" s="403"/>
      <c r="C53" s="406"/>
      <c r="D53" s="152" t="s">
        <v>85</v>
      </c>
      <c r="E53" s="148"/>
      <c r="F53" s="153">
        <v>1</v>
      </c>
      <c r="G53" s="39">
        <f t="shared" si="5"/>
        <v>0</v>
      </c>
      <c r="H53" s="121">
        <f t="shared" si="9"/>
        <v>0</v>
      </c>
      <c r="I53" s="121">
        <f t="shared" si="9"/>
        <v>1</v>
      </c>
      <c r="J53" s="39">
        <f t="shared" si="6"/>
        <v>0</v>
      </c>
      <c r="K53" s="121">
        <f t="shared" si="10"/>
        <v>0</v>
      </c>
      <c r="L53" s="150">
        <f t="shared" si="8"/>
        <v>0</v>
      </c>
    </row>
    <row r="54" spans="2:12" x14ac:dyDescent="0.25">
      <c r="B54" s="403"/>
      <c r="C54" s="406"/>
      <c r="D54" s="152" t="s">
        <v>40</v>
      </c>
      <c r="E54" s="148"/>
      <c r="F54" s="154">
        <v>1</v>
      </c>
      <c r="G54" s="39">
        <f t="shared" si="5"/>
        <v>0</v>
      </c>
      <c r="H54" s="121">
        <f t="shared" si="9"/>
        <v>1.9</v>
      </c>
      <c r="I54" s="121">
        <f t="shared" si="9"/>
        <v>0.6</v>
      </c>
      <c r="J54" s="39">
        <f t="shared" si="6"/>
        <v>0</v>
      </c>
      <c r="K54" s="121">
        <v>0.109</v>
      </c>
      <c r="L54" s="150">
        <f t="shared" si="8"/>
        <v>0</v>
      </c>
    </row>
    <row r="55" spans="2:12" x14ac:dyDescent="0.25">
      <c r="B55" s="404"/>
      <c r="C55" s="407"/>
      <c r="D55" s="152" t="s">
        <v>45</v>
      </c>
      <c r="E55" s="148"/>
      <c r="F55" s="153">
        <v>1</v>
      </c>
      <c r="G55" s="39">
        <f t="shared" si="5"/>
        <v>0</v>
      </c>
      <c r="H55" s="121">
        <f t="shared" si="9"/>
        <v>0</v>
      </c>
      <c r="I55" s="121">
        <f t="shared" si="9"/>
        <v>1</v>
      </c>
      <c r="J55" s="39">
        <f t="shared" si="6"/>
        <v>0</v>
      </c>
      <c r="K55" s="121">
        <f t="shared" si="10"/>
        <v>0</v>
      </c>
      <c r="L55" s="150">
        <f t="shared" si="8"/>
        <v>0</v>
      </c>
    </row>
    <row r="56" spans="2:12" ht="14.4" customHeight="1" x14ac:dyDescent="0.25">
      <c r="B56" s="402" t="s">
        <v>42</v>
      </c>
      <c r="C56" s="408"/>
      <c r="D56" s="152" t="s">
        <v>86</v>
      </c>
      <c r="E56" s="148"/>
      <c r="F56" s="153">
        <v>1</v>
      </c>
      <c r="G56" s="39">
        <f t="shared" si="5"/>
        <v>0</v>
      </c>
      <c r="H56" s="121">
        <f t="shared" si="9"/>
        <v>0</v>
      </c>
      <c r="I56" s="121">
        <f t="shared" si="9"/>
        <v>1</v>
      </c>
      <c r="J56" s="39">
        <f t="shared" si="6"/>
        <v>0</v>
      </c>
      <c r="K56" s="121">
        <f t="shared" si="10"/>
        <v>0</v>
      </c>
      <c r="L56" s="150">
        <f t="shared" si="8"/>
        <v>0</v>
      </c>
    </row>
    <row r="57" spans="2:12" x14ac:dyDescent="0.25">
      <c r="B57" s="404"/>
      <c r="C57" s="408"/>
      <c r="D57" s="152" t="s">
        <v>40</v>
      </c>
      <c r="E57" s="155">
        <f>IF(E56&gt;C56,0,C56-E56)</f>
        <v>0</v>
      </c>
      <c r="F57" s="154">
        <v>1</v>
      </c>
      <c r="G57" s="39">
        <f t="shared" si="5"/>
        <v>0</v>
      </c>
      <c r="H57" s="121">
        <f t="shared" si="9"/>
        <v>1.9</v>
      </c>
      <c r="I57" s="121">
        <f t="shared" si="9"/>
        <v>0.6</v>
      </c>
      <c r="J57" s="39">
        <f t="shared" si="6"/>
        <v>0</v>
      </c>
      <c r="K57" s="121">
        <v>0.109</v>
      </c>
      <c r="L57" s="150">
        <f t="shared" si="8"/>
        <v>0</v>
      </c>
    </row>
    <row r="58" spans="2:12" ht="14.4" customHeight="1" x14ac:dyDescent="0.25">
      <c r="B58" s="402" t="s">
        <v>43</v>
      </c>
      <c r="C58" s="399"/>
      <c r="D58" s="152" t="s">
        <v>86</v>
      </c>
      <c r="E58" s="148"/>
      <c r="F58" s="153">
        <v>1</v>
      </c>
      <c r="G58" s="39">
        <f t="shared" si="5"/>
        <v>0</v>
      </c>
      <c r="H58" s="121">
        <f t="shared" si="9"/>
        <v>0</v>
      </c>
      <c r="I58" s="121">
        <f t="shared" si="9"/>
        <v>1</v>
      </c>
      <c r="J58" s="39">
        <f t="shared" si="6"/>
        <v>0</v>
      </c>
      <c r="K58" s="121">
        <f t="shared" si="10"/>
        <v>0</v>
      </c>
      <c r="L58" s="150">
        <f t="shared" si="8"/>
        <v>0</v>
      </c>
    </row>
    <row r="59" spans="2:12" x14ac:dyDescent="0.25">
      <c r="B59" s="404"/>
      <c r="C59" s="401"/>
      <c r="D59" s="152" t="s">
        <v>40</v>
      </c>
      <c r="E59" s="155">
        <f>IF(E58&gt;C58,0,C58-E58)</f>
        <v>0</v>
      </c>
      <c r="F59" s="154">
        <v>1</v>
      </c>
      <c r="G59" s="39">
        <f t="shared" si="5"/>
        <v>0</v>
      </c>
      <c r="H59" s="121">
        <f t="shared" ref="H59:I61" si="12">H31</f>
        <v>1.9</v>
      </c>
      <c r="I59" s="121">
        <f t="shared" si="12"/>
        <v>0.6</v>
      </c>
      <c r="J59" s="39">
        <f t="shared" si="6"/>
        <v>0</v>
      </c>
      <c r="K59" s="121">
        <v>0.109</v>
      </c>
      <c r="L59" s="150">
        <f t="shared" si="8"/>
        <v>0</v>
      </c>
    </row>
    <row r="60" spans="2:12" ht="14.4" customHeight="1" x14ac:dyDescent="0.25">
      <c r="B60" s="166" t="s">
        <v>44</v>
      </c>
      <c r="C60" s="399"/>
      <c r="D60" s="152" t="s">
        <v>86</v>
      </c>
      <c r="E60" s="148"/>
      <c r="F60" s="153">
        <v>1</v>
      </c>
      <c r="G60" s="39">
        <f t="shared" si="5"/>
        <v>0</v>
      </c>
      <c r="H60" s="121">
        <f t="shared" si="12"/>
        <v>0</v>
      </c>
      <c r="I60" s="121">
        <f t="shared" si="12"/>
        <v>1</v>
      </c>
      <c r="J60" s="39">
        <f t="shared" si="6"/>
        <v>0</v>
      </c>
      <c r="K60" s="121">
        <f t="shared" si="10"/>
        <v>0</v>
      </c>
      <c r="L60" s="150">
        <f t="shared" si="8"/>
        <v>0</v>
      </c>
    </row>
    <row r="61" spans="2:12" ht="14.4" customHeight="1" x14ac:dyDescent="0.25">
      <c r="B61" s="167"/>
      <c r="C61" s="400"/>
      <c r="D61" s="152" t="s">
        <v>40</v>
      </c>
      <c r="E61" s="155">
        <f>IF(F62="",0,C60/F62-E60)</f>
        <v>0</v>
      </c>
      <c r="F61" s="154">
        <v>1</v>
      </c>
      <c r="G61" s="39">
        <f t="shared" si="5"/>
        <v>0</v>
      </c>
      <c r="H61" s="121">
        <f t="shared" si="12"/>
        <v>1.9</v>
      </c>
      <c r="I61" s="121">
        <f t="shared" si="12"/>
        <v>0.6</v>
      </c>
      <c r="J61" s="39">
        <f t="shared" si="6"/>
        <v>0</v>
      </c>
      <c r="K61" s="121">
        <v>0.109</v>
      </c>
      <c r="L61" s="150">
        <f t="shared" si="8"/>
        <v>0</v>
      </c>
    </row>
    <row r="62" spans="2:12" ht="15" customHeight="1" thickBot="1" x14ac:dyDescent="0.3">
      <c r="B62" s="168"/>
      <c r="C62" s="410"/>
      <c r="D62" s="156" t="s">
        <v>45</v>
      </c>
      <c r="E62" s="157">
        <f>C60-E60-E61</f>
        <v>0</v>
      </c>
      <c r="F62" s="158">
        <v>4</v>
      </c>
      <c r="G62" s="159">
        <f>IF(E62=0,0,E62/F62*$G$5)</f>
        <v>0</v>
      </c>
      <c r="H62" s="160">
        <v>0</v>
      </c>
      <c r="I62" s="160">
        <v>1</v>
      </c>
      <c r="J62" s="159">
        <f t="shared" si="6"/>
        <v>0</v>
      </c>
      <c r="K62" s="160">
        <v>0</v>
      </c>
      <c r="L62" s="161">
        <f t="shared" si="8"/>
        <v>0</v>
      </c>
    </row>
    <row r="63" spans="2:12" ht="16.2" thickTop="1" x14ac:dyDescent="0.3">
      <c r="B63" s="412" t="s">
        <v>215</v>
      </c>
      <c r="C63" s="412"/>
      <c r="D63" s="412"/>
      <c r="E63" s="412"/>
      <c r="F63" s="412"/>
      <c r="G63" s="412"/>
      <c r="H63" s="412"/>
      <c r="I63" s="413"/>
      <c r="J63" s="163">
        <f>SUM(J42:J62)</f>
        <v>0</v>
      </c>
      <c r="K63" s="164"/>
      <c r="L63" s="165">
        <f>SUM(L42:L62)</f>
        <v>0</v>
      </c>
    </row>
    <row r="64" spans="2:12" ht="39.6" customHeight="1" x14ac:dyDescent="0.25">
      <c r="B64" s="417" t="s">
        <v>216</v>
      </c>
      <c r="C64" s="417"/>
      <c r="D64" s="417"/>
      <c r="E64" s="417"/>
      <c r="F64" s="417"/>
      <c r="G64" s="417"/>
      <c r="H64" s="417"/>
      <c r="I64" s="417"/>
      <c r="J64" s="417"/>
      <c r="K64" s="417"/>
      <c r="L64" s="417"/>
    </row>
    <row r="65" spans="2:12" ht="4.95" customHeight="1" x14ac:dyDescent="0.25">
      <c r="L65" s="169"/>
    </row>
    <row r="66" spans="2:12" ht="15.6" x14ac:dyDescent="0.3">
      <c r="B66" s="414" t="s">
        <v>217</v>
      </c>
      <c r="C66" s="415"/>
      <c r="D66" s="415"/>
      <c r="E66" s="415"/>
      <c r="F66" s="415"/>
      <c r="G66" s="415"/>
      <c r="H66" s="415"/>
      <c r="I66" s="416"/>
      <c r="J66" s="170"/>
      <c r="K66" s="17" t="s">
        <v>87</v>
      </c>
      <c r="L66" s="169">
        <f>IF(J66&gt;=20,1,0)</f>
        <v>0</v>
      </c>
    </row>
    <row r="67" spans="2:12" ht="14.4" customHeight="1" x14ac:dyDescent="0.3">
      <c r="B67" s="414" t="s">
        <v>218</v>
      </c>
      <c r="C67" s="415"/>
      <c r="D67" s="415"/>
      <c r="E67" s="415"/>
      <c r="F67" s="415"/>
      <c r="G67" s="415"/>
      <c r="H67" s="415"/>
      <c r="I67" s="416"/>
      <c r="J67" s="170"/>
      <c r="K67" s="17" t="s">
        <v>14</v>
      </c>
    </row>
  </sheetData>
  <mergeCells count="63">
    <mergeCell ref="B67:I67"/>
    <mergeCell ref="B66:I66"/>
    <mergeCell ref="I38:I40"/>
    <mergeCell ref="B49:B55"/>
    <mergeCell ref="C49:C55"/>
    <mergeCell ref="B56:B57"/>
    <mergeCell ref="C56:C57"/>
    <mergeCell ref="B58:B59"/>
    <mergeCell ref="C58:C59"/>
    <mergeCell ref="B64:L64"/>
    <mergeCell ref="C60:C62"/>
    <mergeCell ref="B63:I63"/>
    <mergeCell ref="B42:B48"/>
    <mergeCell ref="C42:C48"/>
    <mergeCell ref="K38:K39"/>
    <mergeCell ref="B36:L36"/>
    <mergeCell ref="E35:I35"/>
    <mergeCell ref="L38:L39"/>
    <mergeCell ref="B37:L37"/>
    <mergeCell ref="B38:B40"/>
    <mergeCell ref="C38:C39"/>
    <mergeCell ref="D38:D40"/>
    <mergeCell ref="E38:E39"/>
    <mergeCell ref="F38:F40"/>
    <mergeCell ref="G38:G39"/>
    <mergeCell ref="J38:J39"/>
    <mergeCell ref="C28:C29"/>
    <mergeCell ref="B30:B31"/>
    <mergeCell ref="C30:C31"/>
    <mergeCell ref="B32:B34"/>
    <mergeCell ref="C32:C34"/>
    <mergeCell ref="I10:I12"/>
    <mergeCell ref="H10:H12"/>
    <mergeCell ref="H38:H40"/>
    <mergeCell ref="B1:L1"/>
    <mergeCell ref="B3:F3"/>
    <mergeCell ref="B4:F4"/>
    <mergeCell ref="B5:F5"/>
    <mergeCell ref="G5:I5"/>
    <mergeCell ref="G3:L3"/>
    <mergeCell ref="G4:L4"/>
    <mergeCell ref="K5:L5"/>
    <mergeCell ref="B14:B20"/>
    <mergeCell ref="C14:C20"/>
    <mergeCell ref="B21:B27"/>
    <mergeCell ref="C21:C27"/>
    <mergeCell ref="B28:B29"/>
    <mergeCell ref="B6:F6"/>
    <mergeCell ref="G6:I6"/>
    <mergeCell ref="B7:F7"/>
    <mergeCell ref="G7:I7"/>
    <mergeCell ref="K10:K11"/>
    <mergeCell ref="K6:L7"/>
    <mergeCell ref="K8:L8"/>
    <mergeCell ref="B9:L9"/>
    <mergeCell ref="B10:B12"/>
    <mergeCell ref="C10:C11"/>
    <mergeCell ref="D10:D12"/>
    <mergeCell ref="E10:E11"/>
    <mergeCell ref="F10:F12"/>
    <mergeCell ref="G10:G11"/>
    <mergeCell ref="L10:L11"/>
    <mergeCell ref="J10:J11"/>
  </mergeCells>
  <conditionalFormatting sqref="G6 I6">
    <cfRule type="cellIs" dxfId="6" priority="10" operator="lessThan">
      <formula>0</formula>
    </cfRule>
  </conditionalFormatting>
  <conditionalFormatting sqref="G7 I7">
    <cfRule type="cellIs" dxfId="5" priority="9" operator="lessThan">
      <formula>0</formula>
    </cfRule>
  </conditionalFormatting>
  <conditionalFormatting sqref="H6">
    <cfRule type="cellIs" dxfId="4" priority="6" operator="lessThan">
      <formula>0</formula>
    </cfRule>
  </conditionalFormatting>
  <conditionalFormatting sqref="H7">
    <cfRule type="cellIs" dxfId="3" priority="5" operator="lessThan">
      <formula>0</formula>
    </cfRule>
  </conditionalFormatting>
  <printOptions horizontalCentered="1"/>
  <pageMargins left="0.31496062992125984" right="0.31496062992125984" top="0.55118110236220474" bottom="0.15748031496062992" header="0.31496062992125984" footer="0.31496062992125984"/>
  <pageSetup paperSize="9" scale="72" orientation="portrait" horizontalDpi="1200" verticalDpi="1200" r:id="rId1"/>
  <headerFooter>
    <oddFooter>&amp;R&amp;A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'1.lapa_Patēriņš'!$S$18:$S$32</xm:f>
          </x14:formula1>
          <xm:sqref>D14:D16 D21:D23 D42:D44 D49:D51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2:F26"/>
  <sheetViews>
    <sheetView tabSelected="1" topLeftCell="A8" workbookViewId="0">
      <selection activeCell="J21" sqref="J21"/>
    </sheetView>
  </sheetViews>
  <sheetFormatPr defaultColWidth="8.88671875" defaultRowHeight="13.8" x14ac:dyDescent="0.25"/>
  <cols>
    <col min="1" max="1" width="6.5546875" style="199" bestFit="1" customWidth="1"/>
    <col min="2" max="2" width="39.88671875" style="199" customWidth="1"/>
    <col min="3" max="4" width="8.77734375" style="199" customWidth="1"/>
    <col min="5" max="5" width="17.5546875" style="199" customWidth="1"/>
    <col min="6" max="6" width="17.109375" style="199" customWidth="1"/>
    <col min="7" max="16384" width="8.88671875" style="199"/>
  </cols>
  <sheetData>
    <row r="2" spans="1:6" ht="51.6" customHeight="1" x14ac:dyDescent="0.25">
      <c r="A2" s="433" t="s">
        <v>96</v>
      </c>
      <c r="B2" s="433"/>
      <c r="C2" s="433"/>
      <c r="D2" s="433"/>
      <c r="E2" s="433"/>
      <c r="F2" s="433"/>
    </row>
    <row r="3" spans="1:6" ht="17.399999999999999" x14ac:dyDescent="0.25">
      <c r="A3" s="200"/>
      <c r="B3" s="200"/>
      <c r="C3" s="200"/>
      <c r="D3" s="200"/>
      <c r="E3" s="426" t="s">
        <v>206</v>
      </c>
      <c r="F3" s="426"/>
    </row>
    <row r="4" spans="1:6" x14ac:dyDescent="0.25">
      <c r="A4" s="437" t="s">
        <v>212</v>
      </c>
      <c r="B4" s="438"/>
      <c r="C4" s="438"/>
      <c r="D4" s="438"/>
      <c r="E4" s="438"/>
      <c r="F4" s="439"/>
    </row>
    <row r="5" spans="1:6" ht="16.2" x14ac:dyDescent="0.25">
      <c r="A5" s="201" t="s">
        <v>95</v>
      </c>
      <c r="B5" s="201" t="s">
        <v>94</v>
      </c>
      <c r="C5" s="201" t="s">
        <v>224</v>
      </c>
      <c r="D5" s="201" t="s">
        <v>225</v>
      </c>
      <c r="E5" s="201" t="s">
        <v>226</v>
      </c>
      <c r="F5" s="201" t="s">
        <v>204</v>
      </c>
    </row>
    <row r="6" spans="1:6" x14ac:dyDescent="0.25">
      <c r="A6" s="434" t="s">
        <v>74</v>
      </c>
      <c r="B6" s="430" t="s">
        <v>227</v>
      </c>
      <c r="C6" s="431"/>
      <c r="D6" s="431"/>
      <c r="E6" s="431"/>
      <c r="F6" s="432"/>
    </row>
    <row r="7" spans="1:6" x14ac:dyDescent="0.25">
      <c r="A7" s="435"/>
      <c r="B7" s="202" t="s">
        <v>115</v>
      </c>
      <c r="C7" s="203">
        <v>0.1</v>
      </c>
      <c r="D7" s="203">
        <v>0.6</v>
      </c>
      <c r="E7" s="204">
        <v>0.7</v>
      </c>
      <c r="F7" s="205"/>
    </row>
    <row r="8" spans="1:6" x14ac:dyDescent="0.25">
      <c r="A8" s="436"/>
      <c r="B8" s="206" t="s">
        <v>116</v>
      </c>
      <c r="C8" s="203">
        <v>0.7</v>
      </c>
      <c r="D8" s="207">
        <v>0</v>
      </c>
      <c r="E8" s="204">
        <v>0.7</v>
      </c>
      <c r="F8" s="205"/>
    </row>
    <row r="9" spans="1:6" x14ac:dyDescent="0.25">
      <c r="A9" s="434" t="s">
        <v>203</v>
      </c>
      <c r="B9" s="208" t="s">
        <v>228</v>
      </c>
      <c r="C9" s="208"/>
      <c r="D9" s="208"/>
      <c r="E9" s="208"/>
      <c r="F9" s="209"/>
    </row>
    <row r="10" spans="1:6" x14ac:dyDescent="0.25">
      <c r="A10" s="435"/>
      <c r="B10" s="202" t="s">
        <v>117</v>
      </c>
      <c r="C10" s="203">
        <v>0.2</v>
      </c>
      <c r="D10" s="203">
        <v>1.1000000000000001</v>
      </c>
      <c r="E10" s="204">
        <v>1.3</v>
      </c>
      <c r="F10" s="205"/>
    </row>
    <row r="11" spans="1:6" x14ac:dyDescent="0.25">
      <c r="A11" s="436"/>
      <c r="B11" s="206" t="s">
        <v>118</v>
      </c>
      <c r="C11" s="203">
        <v>1.3</v>
      </c>
      <c r="D11" s="203">
        <v>0</v>
      </c>
      <c r="E11" s="204">
        <v>1.3</v>
      </c>
      <c r="F11" s="205"/>
    </row>
    <row r="12" spans="1:6" x14ac:dyDescent="0.25">
      <c r="A12" s="419" t="s">
        <v>207</v>
      </c>
      <c r="B12" s="420"/>
      <c r="C12" s="420"/>
      <c r="D12" s="420"/>
      <c r="E12" s="421"/>
      <c r="F12" s="203">
        <f>SUM(F7:F11)</f>
        <v>0</v>
      </c>
    </row>
    <row r="13" spans="1:6" ht="34.200000000000003" customHeight="1" x14ac:dyDescent="0.25">
      <c r="A13" s="422" t="s">
        <v>229</v>
      </c>
      <c r="B13" s="423"/>
      <c r="C13" s="210">
        <f>ROUND(IF(F12=0,0,(C7*F7+C8*F8+C10*F10+C11*F11)/F12),4)</f>
        <v>0</v>
      </c>
      <c r="D13" s="210">
        <f>ROUND(IF(F12=0,0,(D7*F7+D8*F8+D10*F10+D11*F11)/F12),4)</f>
        <v>0</v>
      </c>
      <c r="E13" s="424">
        <f>ROUND(IF(F12=0,0,(E7*F7+E8*F8+E10*F10+E11*F11)/F12),4)</f>
        <v>0</v>
      </c>
      <c r="F13" s="425"/>
    </row>
    <row r="14" spans="1:6" s="213" customFormat="1" ht="20.399999999999999" x14ac:dyDescent="0.25">
      <c r="A14" s="211"/>
      <c r="B14" s="211"/>
      <c r="C14" s="211"/>
      <c r="D14" s="211"/>
      <c r="E14" s="212"/>
      <c r="F14" s="212"/>
    </row>
    <row r="15" spans="1:6" ht="16.2" x14ac:dyDescent="0.35">
      <c r="A15" s="437" t="s">
        <v>236</v>
      </c>
      <c r="B15" s="438"/>
      <c r="C15" s="438"/>
      <c r="D15" s="438"/>
      <c r="E15" s="438"/>
      <c r="F15" s="439"/>
    </row>
    <row r="16" spans="1:6" ht="16.2" x14ac:dyDescent="0.25">
      <c r="A16" s="201" t="s">
        <v>95</v>
      </c>
      <c r="B16" s="446" t="s">
        <v>94</v>
      </c>
      <c r="C16" s="447"/>
      <c r="D16" s="448"/>
      <c r="E16" s="214" t="s">
        <v>230</v>
      </c>
      <c r="F16" s="201" t="s">
        <v>204</v>
      </c>
    </row>
    <row r="17" spans="1:6" x14ac:dyDescent="0.25">
      <c r="A17" s="434" t="s">
        <v>74</v>
      </c>
      <c r="B17" s="430" t="s">
        <v>227</v>
      </c>
      <c r="C17" s="431"/>
      <c r="D17" s="431"/>
      <c r="E17" s="431"/>
      <c r="F17" s="432"/>
    </row>
    <row r="18" spans="1:6" x14ac:dyDescent="0.25">
      <c r="A18" s="435"/>
      <c r="B18" s="440" t="s">
        <v>115</v>
      </c>
      <c r="C18" s="441"/>
      <c r="D18" s="442"/>
      <c r="E18" s="215">
        <v>2.5000000000000001E-2</v>
      </c>
      <c r="F18" s="203">
        <f>F7</f>
        <v>0</v>
      </c>
    </row>
    <row r="19" spans="1:6" x14ac:dyDescent="0.25">
      <c r="A19" s="436"/>
      <c r="B19" s="443" t="s">
        <v>116</v>
      </c>
      <c r="C19" s="444"/>
      <c r="D19" s="445"/>
      <c r="E19" s="215">
        <v>0.185</v>
      </c>
      <c r="F19" s="203">
        <f>F8</f>
        <v>0</v>
      </c>
    </row>
    <row r="20" spans="1:6" x14ac:dyDescent="0.25">
      <c r="A20" s="434" t="s">
        <v>203</v>
      </c>
      <c r="B20" s="430" t="s">
        <v>228</v>
      </c>
      <c r="C20" s="431"/>
      <c r="D20" s="431"/>
      <c r="E20" s="208"/>
      <c r="F20" s="209"/>
    </row>
    <row r="21" spans="1:6" x14ac:dyDescent="0.25">
      <c r="A21" s="435"/>
      <c r="B21" s="440" t="s">
        <v>117</v>
      </c>
      <c r="C21" s="441"/>
      <c r="D21" s="442"/>
      <c r="E21" s="215">
        <v>0.05</v>
      </c>
      <c r="F21" s="203">
        <f>F10</f>
        <v>0</v>
      </c>
    </row>
    <row r="22" spans="1:6" x14ac:dyDescent="0.25">
      <c r="A22" s="436"/>
      <c r="B22" s="443" t="s">
        <v>118</v>
      </c>
      <c r="C22" s="444"/>
      <c r="D22" s="445"/>
      <c r="E22" s="215">
        <v>0.26400000000000001</v>
      </c>
      <c r="F22" s="203">
        <f>F11</f>
        <v>0</v>
      </c>
    </row>
    <row r="23" spans="1:6" x14ac:dyDescent="0.25">
      <c r="A23" s="419" t="s">
        <v>207</v>
      </c>
      <c r="B23" s="420"/>
      <c r="C23" s="420"/>
      <c r="D23" s="420"/>
      <c r="E23" s="421"/>
      <c r="F23" s="203">
        <f>SUM(F18:F22)</f>
        <v>0</v>
      </c>
    </row>
    <row r="24" spans="1:6" ht="60" customHeight="1" x14ac:dyDescent="0.25">
      <c r="A24" s="427" t="s">
        <v>235</v>
      </c>
      <c r="B24" s="428"/>
      <c r="C24" s="428"/>
      <c r="D24" s="429"/>
      <c r="E24" s="424">
        <f>ROUND(IF(F23=0,0,(E18*F18+E19*F19+E21*F21+E22*F22)/F23),4)</f>
        <v>0</v>
      </c>
      <c r="F24" s="425"/>
    </row>
    <row r="25" spans="1:6" ht="31.5" customHeight="1" x14ac:dyDescent="0.25">
      <c r="A25" s="418" t="s">
        <v>220</v>
      </c>
      <c r="B25" s="418"/>
      <c r="C25" s="418"/>
      <c r="D25" s="418"/>
      <c r="E25" s="418"/>
      <c r="F25" s="418"/>
    </row>
    <row r="26" spans="1:6" ht="34.200000000000003" customHeight="1" x14ac:dyDescent="0.25"/>
  </sheetData>
  <mergeCells count="23">
    <mergeCell ref="A2:F2"/>
    <mergeCell ref="A6:A8"/>
    <mergeCell ref="A9:A11"/>
    <mergeCell ref="A4:F4"/>
    <mergeCell ref="E24:F24"/>
    <mergeCell ref="B18:D18"/>
    <mergeCell ref="B19:D19"/>
    <mergeCell ref="B21:D21"/>
    <mergeCell ref="B22:D22"/>
    <mergeCell ref="B20:D20"/>
    <mergeCell ref="A15:F15"/>
    <mergeCell ref="A17:A19"/>
    <mergeCell ref="B17:F17"/>
    <mergeCell ref="A20:A22"/>
    <mergeCell ref="A23:E23"/>
    <mergeCell ref="B16:D16"/>
    <mergeCell ref="A25:F25"/>
    <mergeCell ref="A12:E12"/>
    <mergeCell ref="A13:B13"/>
    <mergeCell ref="E13:F13"/>
    <mergeCell ref="E3:F3"/>
    <mergeCell ref="A24:D24"/>
    <mergeCell ref="B6:F6"/>
  </mergeCells>
  <printOptions horizontalCentered="1"/>
  <pageMargins left="0.11811023622047245" right="0.11811023622047245" top="0.74803149606299213" bottom="0.74803149606299213" header="0.31496062992125984" footer="0.31496062992125984"/>
  <pageSetup paperSize="9" orientation="portrait" horizontalDpi="1200" verticalDpi="1200" r:id="rId1"/>
  <headerFooter>
    <oddFooter>&amp;R&amp;A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00"/>
    <pageSetUpPr fitToPage="1"/>
  </sheetPr>
  <dimension ref="A1:M152"/>
  <sheetViews>
    <sheetView zoomScale="80" zoomScaleNormal="80" workbookViewId="0">
      <selection sqref="A1:M7"/>
    </sheetView>
  </sheetViews>
  <sheetFormatPr defaultColWidth="9.109375" defaultRowHeight="15.6" x14ac:dyDescent="0.3"/>
  <cols>
    <col min="1" max="1" width="19.109375" style="5" customWidth="1"/>
    <col min="2" max="2" width="16.109375" style="5" customWidth="1"/>
    <col min="3" max="3" width="11.33203125" style="9" bestFit="1" customWidth="1"/>
    <col min="4" max="4" width="20.33203125" style="5" customWidth="1"/>
    <col min="5" max="5" width="20" style="5" customWidth="1"/>
    <col min="6" max="6" width="18.5546875" style="10" customWidth="1"/>
    <col min="7" max="7" width="26.6640625" style="5" customWidth="1"/>
    <col min="8" max="8" width="24.44140625" style="5" customWidth="1"/>
    <col min="9" max="9" width="18" style="5" customWidth="1"/>
    <col min="10" max="10" width="19.33203125" style="5" customWidth="1"/>
    <col min="11" max="12" width="22.5546875" style="5" customWidth="1"/>
    <col min="13" max="13" width="20.109375" style="5" customWidth="1"/>
    <col min="14" max="16384" width="9.109375" style="5"/>
  </cols>
  <sheetData>
    <row r="1" spans="1:13" s="4" customFormat="1" ht="148.5" customHeight="1" thickBot="1" x14ac:dyDescent="0.35">
      <c r="A1" s="1" t="s">
        <v>100</v>
      </c>
      <c r="B1" s="11" t="s">
        <v>101</v>
      </c>
      <c r="C1" s="12" t="s">
        <v>102</v>
      </c>
      <c r="D1" s="13" t="s">
        <v>103</v>
      </c>
      <c r="E1" s="13" t="s">
        <v>104</v>
      </c>
      <c r="F1" s="14" t="s">
        <v>105</v>
      </c>
      <c r="G1" s="15" t="s">
        <v>106</v>
      </c>
      <c r="H1" s="15" t="s">
        <v>107</v>
      </c>
      <c r="I1" s="16" t="s">
        <v>108</v>
      </c>
      <c r="J1" s="13" t="s">
        <v>109</v>
      </c>
      <c r="K1" s="13" t="s">
        <v>110</v>
      </c>
      <c r="L1" s="2" t="s">
        <v>111</v>
      </c>
      <c r="M1" s="3" t="s">
        <v>112</v>
      </c>
    </row>
    <row r="2" spans="1:13" ht="31.8" thickBot="1" x14ac:dyDescent="0.35">
      <c r="A2" s="186" t="s">
        <v>113</v>
      </c>
      <c r="B2" s="187" t="s">
        <v>114</v>
      </c>
      <c r="C2" s="188">
        <v>500000</v>
      </c>
      <c r="D2" s="189">
        <f>'4.lapa_Primara+CO2'!G6</f>
        <v>0</v>
      </c>
      <c r="E2" s="189">
        <f>'4.lapa_Primara+CO2'!G7</f>
        <v>0</v>
      </c>
      <c r="F2" s="190">
        <f>G2+H2</f>
        <v>0</v>
      </c>
      <c r="G2" s="191">
        <v>0</v>
      </c>
      <c r="H2" s="191">
        <v>0</v>
      </c>
      <c r="I2" s="192" t="e">
        <f>ROUND((4/(C2/D2))+(15848/(C2/E2))+F2,6)</f>
        <v>#DIV/0!</v>
      </c>
      <c r="J2" s="193">
        <v>0</v>
      </c>
      <c r="K2" s="193">
        <v>0</v>
      </c>
      <c r="L2" s="193">
        <v>0</v>
      </c>
      <c r="M2" s="194" t="e">
        <f>I2+J2+K2+L2</f>
        <v>#DIV/0!</v>
      </c>
    </row>
    <row r="3" spans="1:13" x14ac:dyDescent="0.3">
      <c r="C3" s="6"/>
      <c r="D3" s="185" t="e">
        <f>C2/D2</f>
        <v>#DIV/0!</v>
      </c>
      <c r="E3" s="195" t="e">
        <f>C2/E2</f>
        <v>#DIV/0!</v>
      </c>
      <c r="F3" s="6"/>
      <c r="G3" s="7"/>
      <c r="H3" s="7"/>
      <c r="I3" s="7"/>
      <c r="J3" s="8"/>
      <c r="K3" s="8"/>
      <c r="L3" s="8"/>
      <c r="M3" s="7"/>
    </row>
    <row r="4" spans="1:13" x14ac:dyDescent="0.3">
      <c r="C4" s="6"/>
      <c r="D4" s="7"/>
      <c r="E4" s="7"/>
      <c r="F4" s="6"/>
      <c r="G4" s="7"/>
      <c r="H4" s="7"/>
      <c r="I4" s="7"/>
      <c r="J4" s="8"/>
      <c r="K4" s="8"/>
      <c r="L4" s="8"/>
      <c r="M4" s="7"/>
    </row>
    <row r="5" spans="1:13" x14ac:dyDescent="0.3">
      <c r="C5" s="6"/>
      <c r="D5" s="183" t="s">
        <v>221</v>
      </c>
      <c r="E5" s="7"/>
      <c r="F5" s="6"/>
      <c r="G5" s="7"/>
      <c r="H5" s="7"/>
      <c r="I5" s="7"/>
      <c r="J5" s="8"/>
      <c r="K5" s="8"/>
      <c r="L5" s="8"/>
      <c r="M5" s="7"/>
    </row>
    <row r="6" spans="1:13" x14ac:dyDescent="0.3">
      <c r="C6" s="6"/>
      <c r="D6" s="184" t="e">
        <f>IF(D3&gt;4,"NĒ","Jā")</f>
        <v>#DIV/0!</v>
      </c>
      <c r="E6" s="7"/>
      <c r="F6" s="6"/>
      <c r="G6" s="7"/>
      <c r="H6" s="7"/>
      <c r="I6" s="7"/>
      <c r="J6" s="8"/>
      <c r="K6" s="8"/>
      <c r="L6" s="8"/>
      <c r="M6" s="7"/>
    </row>
    <row r="7" spans="1:13" x14ac:dyDescent="0.3">
      <c r="C7" s="6"/>
      <c r="D7" s="7"/>
      <c r="E7" s="7"/>
      <c r="F7" s="6"/>
      <c r="G7" s="7"/>
      <c r="H7" s="7"/>
      <c r="I7" s="7"/>
      <c r="J7" s="8"/>
      <c r="K7" s="8"/>
      <c r="L7" s="8"/>
      <c r="M7" s="7"/>
    </row>
    <row r="8" spans="1:13" x14ac:dyDescent="0.3">
      <c r="C8" s="6"/>
      <c r="D8" s="7"/>
      <c r="E8" s="7"/>
      <c r="F8" s="6"/>
      <c r="G8" s="7"/>
      <c r="H8" s="7"/>
      <c r="I8" s="7"/>
      <c r="J8" s="8"/>
      <c r="K8" s="8"/>
      <c r="L8" s="8"/>
      <c r="M8" s="7"/>
    </row>
    <row r="9" spans="1:13" x14ac:dyDescent="0.3">
      <c r="C9" s="6"/>
      <c r="D9" s="7"/>
      <c r="E9" s="7"/>
      <c r="F9" s="6"/>
      <c r="G9" s="7"/>
      <c r="H9" s="7"/>
      <c r="I9" s="7"/>
      <c r="J9" s="8"/>
      <c r="K9" s="8"/>
      <c r="L9" s="8"/>
      <c r="M9" s="7"/>
    </row>
    <row r="10" spans="1:13" x14ac:dyDescent="0.3">
      <c r="C10" s="6"/>
      <c r="D10" s="7"/>
      <c r="E10" s="7"/>
      <c r="F10" s="6"/>
      <c r="G10" s="7"/>
      <c r="H10" s="7"/>
      <c r="I10" s="7"/>
      <c r="J10" s="8"/>
      <c r="K10" s="8"/>
      <c r="L10" s="8"/>
      <c r="M10" s="7"/>
    </row>
    <row r="11" spans="1:13" x14ac:dyDescent="0.3">
      <c r="C11" s="6"/>
      <c r="D11" s="7"/>
      <c r="E11" s="7"/>
      <c r="F11" s="6"/>
      <c r="G11" s="7"/>
      <c r="H11" s="7"/>
      <c r="I11" s="7"/>
      <c r="J11" s="8"/>
      <c r="K11" s="8"/>
      <c r="L11" s="8"/>
      <c r="M11" s="7"/>
    </row>
    <row r="12" spans="1:13" x14ac:dyDescent="0.3">
      <c r="C12" s="6"/>
      <c r="D12" s="7"/>
      <c r="E12" s="7"/>
      <c r="F12" s="6"/>
      <c r="G12" s="7"/>
      <c r="H12" s="7"/>
      <c r="I12" s="7"/>
      <c r="J12" s="8"/>
      <c r="K12" s="8"/>
      <c r="L12" s="8"/>
      <c r="M12" s="7"/>
    </row>
    <row r="13" spans="1:13" x14ac:dyDescent="0.3">
      <c r="C13" s="6"/>
      <c r="D13" s="7"/>
      <c r="E13" s="7"/>
      <c r="F13" s="6"/>
      <c r="G13" s="7"/>
      <c r="H13" s="7"/>
      <c r="I13" s="7"/>
      <c r="J13" s="8"/>
      <c r="K13" s="8"/>
      <c r="L13" s="8"/>
      <c r="M13" s="7"/>
    </row>
    <row r="14" spans="1:13" x14ac:dyDescent="0.3">
      <c r="C14" s="6"/>
      <c r="D14" s="7"/>
      <c r="E14" s="7"/>
      <c r="F14" s="6"/>
      <c r="G14" s="7"/>
      <c r="H14" s="7"/>
      <c r="I14" s="7"/>
      <c r="J14" s="8"/>
      <c r="K14" s="8"/>
      <c r="L14" s="8"/>
      <c r="M14" s="7"/>
    </row>
    <row r="15" spans="1:13" x14ac:dyDescent="0.3">
      <c r="C15" s="6"/>
      <c r="D15" s="7"/>
      <c r="E15" s="7"/>
      <c r="F15" s="6"/>
      <c r="G15" s="7"/>
      <c r="H15" s="7"/>
      <c r="I15" s="7"/>
      <c r="J15" s="8"/>
      <c r="K15" s="8"/>
      <c r="L15" s="8"/>
      <c r="M15" s="7"/>
    </row>
    <row r="16" spans="1:13" x14ac:dyDescent="0.3">
      <c r="C16" s="6"/>
      <c r="D16" s="7"/>
      <c r="E16" s="7"/>
      <c r="F16" s="6"/>
      <c r="G16" s="7"/>
      <c r="H16" s="7"/>
      <c r="I16" s="7"/>
      <c r="J16" s="8"/>
      <c r="K16" s="8"/>
      <c r="L16" s="8"/>
      <c r="M16" s="7"/>
    </row>
    <row r="17" spans="3:13" x14ac:dyDescent="0.3">
      <c r="C17" s="6"/>
      <c r="D17" s="7"/>
      <c r="E17" s="7"/>
      <c r="F17" s="6"/>
      <c r="G17" s="7"/>
      <c r="H17" s="7"/>
      <c r="I17" s="7"/>
      <c r="J17" s="8"/>
      <c r="K17" s="8"/>
      <c r="L17" s="8"/>
      <c r="M17" s="7"/>
    </row>
    <row r="18" spans="3:13" x14ac:dyDescent="0.3">
      <c r="C18" s="6"/>
      <c r="D18" s="7"/>
      <c r="E18" s="7"/>
      <c r="F18" s="6"/>
      <c r="G18" s="7"/>
      <c r="H18" s="7"/>
      <c r="I18" s="7"/>
      <c r="J18" s="8"/>
      <c r="K18" s="8"/>
      <c r="L18" s="8"/>
      <c r="M18" s="7"/>
    </row>
    <row r="19" spans="3:13" x14ac:dyDescent="0.3">
      <c r="C19" s="6"/>
      <c r="D19" s="7"/>
      <c r="E19" s="7"/>
      <c r="F19" s="6"/>
      <c r="G19" s="7"/>
      <c r="H19" s="7"/>
      <c r="I19" s="7"/>
      <c r="J19" s="8"/>
      <c r="K19" s="8"/>
      <c r="L19" s="8"/>
      <c r="M19" s="7"/>
    </row>
    <row r="20" spans="3:13" x14ac:dyDescent="0.3">
      <c r="C20" s="6"/>
      <c r="D20" s="7"/>
      <c r="E20" s="7"/>
      <c r="F20" s="6"/>
      <c r="G20" s="7"/>
      <c r="H20" s="7"/>
      <c r="I20" s="7"/>
      <c r="J20" s="8"/>
      <c r="K20" s="8"/>
      <c r="L20" s="8"/>
      <c r="M20" s="7"/>
    </row>
    <row r="21" spans="3:13" x14ac:dyDescent="0.3">
      <c r="C21" s="6"/>
      <c r="D21" s="7"/>
      <c r="E21" s="7"/>
      <c r="F21" s="6"/>
      <c r="G21" s="7"/>
      <c r="H21" s="7"/>
      <c r="I21" s="7"/>
      <c r="J21" s="8"/>
      <c r="K21" s="8"/>
      <c r="L21" s="8"/>
      <c r="M21" s="7"/>
    </row>
    <row r="22" spans="3:13" x14ac:dyDescent="0.3">
      <c r="C22" s="6"/>
      <c r="D22" s="7"/>
      <c r="E22" s="7"/>
      <c r="F22" s="6"/>
      <c r="G22" s="7"/>
      <c r="H22" s="7"/>
      <c r="I22" s="7"/>
      <c r="J22" s="8"/>
      <c r="K22" s="8"/>
      <c r="L22" s="8"/>
      <c r="M22" s="7"/>
    </row>
    <row r="23" spans="3:13" x14ac:dyDescent="0.3">
      <c r="C23" s="6"/>
      <c r="D23" s="7"/>
      <c r="E23" s="7"/>
      <c r="F23" s="6"/>
      <c r="G23" s="7"/>
      <c r="H23" s="7"/>
      <c r="I23" s="7"/>
      <c r="J23" s="8"/>
      <c r="K23" s="8"/>
      <c r="L23" s="8"/>
      <c r="M23" s="7"/>
    </row>
    <row r="24" spans="3:13" x14ac:dyDescent="0.3">
      <c r="C24" s="6"/>
      <c r="D24" s="7"/>
      <c r="E24" s="7"/>
      <c r="F24" s="6"/>
      <c r="G24" s="7"/>
      <c r="H24" s="7"/>
      <c r="I24" s="7"/>
      <c r="J24" s="8"/>
      <c r="K24" s="8"/>
      <c r="L24" s="8"/>
      <c r="M24" s="7"/>
    </row>
    <row r="25" spans="3:13" x14ac:dyDescent="0.3">
      <c r="C25" s="6"/>
      <c r="D25" s="7"/>
      <c r="E25" s="7"/>
      <c r="F25" s="6"/>
      <c r="G25" s="7"/>
      <c r="H25" s="7"/>
      <c r="I25" s="7"/>
      <c r="J25" s="8"/>
      <c r="K25" s="8"/>
      <c r="L25" s="8"/>
      <c r="M25" s="7"/>
    </row>
    <row r="26" spans="3:13" x14ac:dyDescent="0.3">
      <c r="C26" s="6"/>
      <c r="D26" s="7"/>
      <c r="E26" s="7"/>
      <c r="F26" s="6"/>
      <c r="G26" s="7"/>
      <c r="H26" s="7"/>
      <c r="I26" s="7"/>
      <c r="J26" s="8"/>
      <c r="K26" s="8"/>
      <c r="L26" s="8"/>
      <c r="M26" s="7"/>
    </row>
    <row r="27" spans="3:13" x14ac:dyDescent="0.3">
      <c r="C27" s="6"/>
      <c r="D27" s="7"/>
      <c r="E27" s="7"/>
      <c r="F27" s="6"/>
      <c r="G27" s="7"/>
      <c r="H27" s="7"/>
      <c r="I27" s="7"/>
      <c r="J27" s="8"/>
      <c r="K27" s="8"/>
      <c r="L27" s="8"/>
      <c r="M27" s="7"/>
    </row>
    <row r="28" spans="3:13" x14ac:dyDescent="0.3">
      <c r="C28" s="6"/>
      <c r="D28" s="7"/>
      <c r="E28" s="7"/>
      <c r="F28" s="6"/>
      <c r="G28" s="7"/>
      <c r="H28" s="7"/>
      <c r="I28" s="7"/>
      <c r="J28" s="8"/>
      <c r="K28" s="8"/>
      <c r="L28" s="8"/>
      <c r="M28" s="7"/>
    </row>
    <row r="29" spans="3:13" x14ac:dyDescent="0.3">
      <c r="C29" s="6"/>
      <c r="D29" s="7"/>
      <c r="E29" s="7"/>
      <c r="F29" s="6"/>
      <c r="G29" s="7"/>
      <c r="H29" s="7"/>
      <c r="I29" s="7"/>
      <c r="J29" s="8"/>
      <c r="K29" s="8"/>
      <c r="L29" s="8"/>
      <c r="M29" s="7"/>
    </row>
    <row r="30" spans="3:13" x14ac:dyDescent="0.3">
      <c r="C30" s="6"/>
      <c r="D30" s="7"/>
      <c r="E30" s="7"/>
      <c r="F30" s="6"/>
      <c r="G30" s="7"/>
      <c r="H30" s="7"/>
      <c r="I30" s="7"/>
      <c r="J30" s="8"/>
      <c r="K30" s="8"/>
      <c r="L30" s="8"/>
      <c r="M30" s="7"/>
    </row>
    <row r="31" spans="3:13" x14ac:dyDescent="0.3">
      <c r="C31" s="6"/>
      <c r="D31" s="7"/>
      <c r="E31" s="7"/>
      <c r="F31" s="6"/>
      <c r="G31" s="7"/>
      <c r="H31" s="7"/>
      <c r="I31" s="7"/>
      <c r="J31" s="8"/>
      <c r="K31" s="8"/>
      <c r="L31" s="8"/>
      <c r="M31" s="7"/>
    </row>
    <row r="32" spans="3:13" x14ac:dyDescent="0.3">
      <c r="C32" s="6"/>
      <c r="D32" s="7"/>
      <c r="E32" s="7"/>
      <c r="F32" s="6"/>
      <c r="G32" s="7"/>
      <c r="H32" s="7"/>
      <c r="I32" s="7"/>
      <c r="J32" s="8"/>
      <c r="K32" s="8"/>
      <c r="L32" s="8"/>
      <c r="M32" s="7"/>
    </row>
    <row r="33" spans="3:13" x14ac:dyDescent="0.3">
      <c r="C33" s="6"/>
      <c r="D33" s="7"/>
      <c r="E33" s="7"/>
      <c r="F33" s="6"/>
      <c r="G33" s="7"/>
      <c r="H33" s="7"/>
      <c r="I33" s="7"/>
      <c r="J33" s="8"/>
      <c r="K33" s="8"/>
      <c r="L33" s="8"/>
      <c r="M33" s="7"/>
    </row>
    <row r="34" spans="3:13" x14ac:dyDescent="0.3">
      <c r="C34" s="6"/>
      <c r="D34" s="7"/>
      <c r="E34" s="7"/>
      <c r="F34" s="6"/>
      <c r="G34" s="7"/>
      <c r="H34" s="7"/>
      <c r="I34" s="7"/>
      <c r="J34" s="8"/>
      <c r="K34" s="8"/>
      <c r="L34" s="8"/>
      <c r="M34" s="7"/>
    </row>
    <row r="35" spans="3:13" x14ac:dyDescent="0.3">
      <c r="C35" s="6"/>
      <c r="D35" s="7"/>
      <c r="E35" s="7"/>
      <c r="F35" s="6"/>
      <c r="G35" s="7"/>
      <c r="H35" s="7"/>
      <c r="I35" s="7"/>
      <c r="J35" s="8"/>
      <c r="K35" s="8"/>
      <c r="L35" s="8"/>
      <c r="M35" s="7"/>
    </row>
    <row r="36" spans="3:13" x14ac:dyDescent="0.3">
      <c r="C36" s="6"/>
      <c r="D36" s="7"/>
      <c r="E36" s="7"/>
      <c r="F36" s="6"/>
      <c r="G36" s="7"/>
      <c r="H36" s="7"/>
      <c r="I36" s="7"/>
      <c r="J36" s="8"/>
      <c r="K36" s="8"/>
      <c r="L36" s="8"/>
      <c r="M36" s="7"/>
    </row>
    <row r="37" spans="3:13" x14ac:dyDescent="0.3">
      <c r="C37" s="6"/>
      <c r="D37" s="7"/>
      <c r="E37" s="7"/>
      <c r="F37" s="6"/>
      <c r="G37" s="7"/>
      <c r="H37" s="7"/>
      <c r="I37" s="7"/>
      <c r="J37" s="8"/>
      <c r="K37" s="8"/>
      <c r="L37" s="8"/>
      <c r="M37" s="7"/>
    </row>
    <row r="38" spans="3:13" x14ac:dyDescent="0.3">
      <c r="C38" s="6"/>
      <c r="D38" s="7"/>
      <c r="E38" s="7"/>
      <c r="F38" s="6"/>
      <c r="G38" s="7"/>
      <c r="H38" s="7"/>
      <c r="I38" s="7"/>
      <c r="J38" s="8"/>
      <c r="K38" s="8"/>
      <c r="L38" s="8"/>
      <c r="M38" s="7"/>
    </row>
    <row r="39" spans="3:13" x14ac:dyDescent="0.3">
      <c r="C39" s="6"/>
      <c r="D39" s="7"/>
      <c r="E39" s="7"/>
      <c r="F39" s="6"/>
      <c r="G39" s="7"/>
      <c r="H39" s="7"/>
      <c r="I39" s="7"/>
      <c r="J39" s="8"/>
      <c r="K39" s="8"/>
      <c r="L39" s="8"/>
      <c r="M39" s="7"/>
    </row>
    <row r="40" spans="3:13" x14ac:dyDescent="0.3">
      <c r="C40" s="6"/>
      <c r="D40" s="7"/>
      <c r="E40" s="7"/>
      <c r="F40" s="6"/>
      <c r="G40" s="7"/>
      <c r="H40" s="7"/>
      <c r="I40" s="7"/>
      <c r="J40" s="8"/>
      <c r="K40" s="8"/>
      <c r="L40" s="8"/>
      <c r="M40" s="7"/>
    </row>
    <row r="41" spans="3:13" x14ac:dyDescent="0.3">
      <c r="C41" s="6"/>
      <c r="D41" s="7"/>
      <c r="E41" s="7"/>
      <c r="F41" s="6"/>
      <c r="G41" s="7"/>
      <c r="H41" s="7"/>
      <c r="I41" s="7"/>
      <c r="J41" s="8"/>
      <c r="K41" s="8"/>
      <c r="L41" s="8"/>
      <c r="M41" s="7"/>
    </row>
    <row r="42" spans="3:13" x14ac:dyDescent="0.3">
      <c r="C42" s="6"/>
      <c r="D42" s="7"/>
      <c r="E42" s="7"/>
      <c r="F42" s="6"/>
      <c r="G42" s="7"/>
      <c r="H42" s="7"/>
      <c r="I42" s="7"/>
      <c r="J42" s="8"/>
      <c r="K42" s="8"/>
      <c r="L42" s="8"/>
      <c r="M42" s="7"/>
    </row>
    <row r="43" spans="3:13" x14ac:dyDescent="0.3">
      <c r="C43" s="6"/>
      <c r="D43" s="7"/>
      <c r="E43" s="7"/>
      <c r="F43" s="6"/>
      <c r="G43" s="7"/>
      <c r="H43" s="7"/>
      <c r="I43" s="7"/>
      <c r="J43" s="8"/>
      <c r="K43" s="8"/>
      <c r="L43" s="8"/>
      <c r="M43" s="7"/>
    </row>
    <row r="44" spans="3:13" x14ac:dyDescent="0.3">
      <c r="C44" s="6"/>
      <c r="D44" s="7"/>
      <c r="E44" s="7"/>
      <c r="F44" s="6"/>
      <c r="G44" s="7"/>
      <c r="H44" s="7"/>
      <c r="I44" s="7"/>
      <c r="J44" s="8"/>
      <c r="K44" s="8"/>
      <c r="L44" s="8"/>
      <c r="M44" s="7"/>
    </row>
    <row r="45" spans="3:13" x14ac:dyDescent="0.3">
      <c r="C45" s="6"/>
      <c r="D45" s="7"/>
      <c r="E45" s="7"/>
      <c r="F45" s="6"/>
      <c r="G45" s="7"/>
      <c r="H45" s="7"/>
      <c r="I45" s="7"/>
      <c r="J45" s="8"/>
      <c r="K45" s="8"/>
      <c r="L45" s="8"/>
      <c r="M45" s="7"/>
    </row>
    <row r="46" spans="3:13" x14ac:dyDescent="0.3">
      <c r="C46" s="6"/>
      <c r="D46" s="7"/>
      <c r="E46" s="7"/>
      <c r="F46" s="6"/>
      <c r="G46" s="7"/>
      <c r="H46" s="7"/>
      <c r="I46" s="7"/>
      <c r="J46" s="8"/>
      <c r="K46" s="8"/>
      <c r="L46" s="8"/>
      <c r="M46" s="7"/>
    </row>
    <row r="47" spans="3:13" x14ac:dyDescent="0.3">
      <c r="C47" s="6"/>
      <c r="D47" s="7"/>
      <c r="E47" s="7"/>
      <c r="F47" s="6"/>
      <c r="G47" s="7"/>
      <c r="H47" s="7"/>
      <c r="I47" s="7"/>
      <c r="J47" s="8"/>
      <c r="K47" s="8"/>
      <c r="L47" s="8"/>
      <c r="M47" s="7"/>
    </row>
    <row r="48" spans="3:13" x14ac:dyDescent="0.3">
      <c r="C48" s="6"/>
      <c r="D48" s="7"/>
      <c r="E48" s="7"/>
      <c r="F48" s="6"/>
      <c r="G48" s="7"/>
      <c r="H48" s="7"/>
      <c r="I48" s="7"/>
      <c r="J48" s="8"/>
      <c r="K48" s="8"/>
      <c r="L48" s="8"/>
      <c r="M48" s="7"/>
    </row>
    <row r="49" spans="3:13" x14ac:dyDescent="0.3">
      <c r="C49" s="6"/>
      <c r="D49" s="7"/>
      <c r="E49" s="7"/>
      <c r="F49" s="6"/>
      <c r="G49" s="7"/>
      <c r="H49" s="7"/>
      <c r="I49" s="7"/>
      <c r="J49" s="8"/>
      <c r="K49" s="8"/>
      <c r="L49" s="8"/>
      <c r="M49" s="7"/>
    </row>
    <row r="50" spans="3:13" x14ac:dyDescent="0.3">
      <c r="C50" s="6"/>
      <c r="D50" s="7"/>
      <c r="E50" s="7"/>
      <c r="F50" s="6"/>
      <c r="G50" s="7"/>
      <c r="H50" s="7"/>
      <c r="I50" s="7"/>
      <c r="J50" s="8"/>
      <c r="K50" s="8"/>
      <c r="L50" s="8"/>
      <c r="M50" s="7"/>
    </row>
    <row r="51" spans="3:13" x14ac:dyDescent="0.3">
      <c r="C51" s="6"/>
      <c r="D51" s="7"/>
      <c r="E51" s="7"/>
      <c r="F51" s="6"/>
      <c r="G51" s="7"/>
      <c r="H51" s="7"/>
      <c r="I51" s="7"/>
      <c r="J51" s="8"/>
      <c r="K51" s="8"/>
      <c r="L51" s="8"/>
      <c r="M51" s="7"/>
    </row>
    <row r="52" spans="3:13" x14ac:dyDescent="0.3">
      <c r="C52" s="6"/>
      <c r="D52" s="7"/>
      <c r="E52" s="7"/>
      <c r="F52" s="6"/>
      <c r="G52" s="7"/>
      <c r="H52" s="7"/>
      <c r="I52" s="7"/>
      <c r="J52" s="8"/>
      <c r="K52" s="8"/>
      <c r="L52" s="8"/>
      <c r="M52" s="7"/>
    </row>
    <row r="53" spans="3:13" x14ac:dyDescent="0.3">
      <c r="C53" s="6"/>
      <c r="D53" s="7"/>
      <c r="E53" s="7"/>
      <c r="F53" s="6"/>
      <c r="G53" s="7"/>
      <c r="H53" s="7"/>
      <c r="I53" s="7"/>
      <c r="J53" s="8"/>
      <c r="K53" s="8"/>
      <c r="L53" s="8"/>
      <c r="M53" s="7"/>
    </row>
    <row r="54" spans="3:13" x14ac:dyDescent="0.3">
      <c r="C54" s="6"/>
      <c r="D54" s="7"/>
      <c r="E54" s="7"/>
      <c r="F54" s="6"/>
      <c r="G54" s="7"/>
      <c r="H54" s="7"/>
      <c r="I54" s="7"/>
      <c r="J54" s="8"/>
      <c r="K54" s="8"/>
      <c r="L54" s="8"/>
      <c r="M54" s="7"/>
    </row>
    <row r="55" spans="3:13" x14ac:dyDescent="0.3">
      <c r="C55" s="6"/>
      <c r="D55" s="7"/>
      <c r="E55" s="7"/>
      <c r="F55" s="6"/>
      <c r="G55" s="7"/>
      <c r="H55" s="7"/>
      <c r="I55" s="7"/>
      <c r="J55" s="8"/>
      <c r="K55" s="8"/>
      <c r="L55" s="8"/>
      <c r="M55" s="7"/>
    </row>
    <row r="56" spans="3:13" x14ac:dyDescent="0.3">
      <c r="C56" s="6"/>
      <c r="D56" s="7"/>
      <c r="E56" s="7"/>
      <c r="F56" s="6"/>
      <c r="G56" s="7"/>
      <c r="H56" s="7"/>
      <c r="I56" s="7"/>
      <c r="J56" s="8"/>
      <c r="K56" s="8"/>
      <c r="L56" s="8"/>
      <c r="M56" s="7"/>
    </row>
    <row r="57" spans="3:13" x14ac:dyDescent="0.3">
      <c r="C57" s="6"/>
      <c r="D57" s="7"/>
      <c r="E57" s="7"/>
      <c r="F57" s="6"/>
      <c r="G57" s="7"/>
      <c r="H57" s="7"/>
      <c r="I57" s="7"/>
      <c r="J57" s="8"/>
      <c r="K57" s="8"/>
      <c r="L57" s="8"/>
      <c r="M57" s="7"/>
    </row>
    <row r="58" spans="3:13" x14ac:dyDescent="0.3">
      <c r="C58" s="6"/>
      <c r="D58" s="7"/>
      <c r="E58" s="7"/>
      <c r="F58" s="6"/>
      <c r="G58" s="7"/>
      <c r="H58" s="7"/>
      <c r="I58" s="7"/>
      <c r="J58" s="8"/>
      <c r="K58" s="8"/>
      <c r="L58" s="8"/>
      <c r="M58" s="7"/>
    </row>
    <row r="59" spans="3:13" x14ac:dyDescent="0.3">
      <c r="C59" s="6"/>
      <c r="D59" s="7"/>
      <c r="E59" s="7"/>
      <c r="F59" s="6"/>
      <c r="G59" s="7"/>
      <c r="H59" s="7"/>
      <c r="I59" s="7"/>
      <c r="J59" s="8"/>
      <c r="K59" s="8"/>
      <c r="L59" s="8"/>
      <c r="M59" s="7"/>
    </row>
    <row r="60" spans="3:13" x14ac:dyDescent="0.3">
      <c r="C60" s="6"/>
      <c r="D60" s="7"/>
      <c r="E60" s="7"/>
      <c r="F60" s="6"/>
      <c r="G60" s="7"/>
      <c r="H60" s="7"/>
      <c r="I60" s="7"/>
      <c r="J60" s="8"/>
      <c r="K60" s="8"/>
      <c r="L60" s="8"/>
      <c r="M60" s="7"/>
    </row>
    <row r="61" spans="3:13" x14ac:dyDescent="0.3">
      <c r="C61" s="6"/>
      <c r="D61" s="7"/>
      <c r="E61" s="7"/>
      <c r="F61" s="6"/>
      <c r="G61" s="7"/>
      <c r="H61" s="7"/>
      <c r="I61" s="7"/>
      <c r="J61" s="8"/>
      <c r="K61" s="8"/>
      <c r="L61" s="8"/>
      <c r="M61" s="7"/>
    </row>
    <row r="62" spans="3:13" x14ac:dyDescent="0.3">
      <c r="C62" s="6"/>
      <c r="D62" s="7"/>
      <c r="E62" s="7"/>
      <c r="F62" s="6"/>
      <c r="G62" s="7"/>
      <c r="H62" s="7"/>
      <c r="I62" s="7"/>
      <c r="J62" s="8"/>
      <c r="K62" s="8"/>
      <c r="L62" s="8"/>
      <c r="M62" s="7"/>
    </row>
    <row r="63" spans="3:13" x14ac:dyDescent="0.3">
      <c r="C63" s="6"/>
      <c r="D63" s="7"/>
      <c r="E63" s="7"/>
      <c r="F63" s="6"/>
      <c r="G63" s="7"/>
      <c r="H63" s="7"/>
      <c r="I63" s="7"/>
      <c r="J63" s="8"/>
      <c r="K63" s="8"/>
      <c r="L63" s="8"/>
      <c r="M63" s="7"/>
    </row>
    <row r="64" spans="3:13" x14ac:dyDescent="0.3">
      <c r="C64" s="6"/>
      <c r="D64" s="7"/>
      <c r="E64" s="7"/>
      <c r="F64" s="6"/>
      <c r="G64" s="7"/>
      <c r="H64" s="7"/>
      <c r="I64" s="7"/>
      <c r="J64" s="8"/>
      <c r="K64" s="8"/>
      <c r="L64" s="8"/>
      <c r="M64" s="7"/>
    </row>
    <row r="65" spans="3:13" x14ac:dyDescent="0.3">
      <c r="C65" s="6"/>
      <c r="D65" s="7"/>
      <c r="E65" s="7"/>
      <c r="F65" s="6"/>
      <c r="G65" s="7"/>
      <c r="H65" s="7"/>
      <c r="I65" s="7"/>
      <c r="J65" s="8"/>
      <c r="K65" s="8"/>
      <c r="L65" s="8"/>
      <c r="M65" s="7"/>
    </row>
    <row r="66" spans="3:13" x14ac:dyDescent="0.3">
      <c r="C66" s="6"/>
      <c r="D66" s="7"/>
      <c r="E66" s="7"/>
      <c r="F66" s="6"/>
      <c r="G66" s="7"/>
      <c r="H66" s="7"/>
      <c r="I66" s="7"/>
      <c r="J66" s="8"/>
      <c r="K66" s="8"/>
      <c r="L66" s="8"/>
      <c r="M66" s="7"/>
    </row>
    <row r="67" spans="3:13" x14ac:dyDescent="0.3">
      <c r="C67" s="6"/>
      <c r="D67" s="7"/>
      <c r="E67" s="7"/>
      <c r="F67" s="6"/>
      <c r="G67" s="7"/>
      <c r="H67" s="7"/>
      <c r="I67" s="7"/>
      <c r="J67" s="8"/>
      <c r="K67" s="8"/>
      <c r="L67" s="8"/>
      <c r="M67" s="7"/>
    </row>
    <row r="68" spans="3:13" x14ac:dyDescent="0.3">
      <c r="C68" s="6"/>
      <c r="D68" s="7"/>
      <c r="E68" s="7"/>
      <c r="F68" s="6"/>
      <c r="G68" s="7"/>
      <c r="H68" s="7"/>
      <c r="I68" s="7"/>
      <c r="J68" s="8"/>
      <c r="K68" s="8"/>
      <c r="L68" s="8"/>
      <c r="M68" s="7"/>
    </row>
    <row r="69" spans="3:13" x14ac:dyDescent="0.3">
      <c r="C69" s="6"/>
      <c r="D69" s="7"/>
      <c r="E69" s="7"/>
      <c r="F69" s="6"/>
      <c r="G69" s="7"/>
      <c r="H69" s="7"/>
      <c r="I69" s="7"/>
      <c r="J69" s="8"/>
      <c r="K69" s="8"/>
      <c r="L69" s="8"/>
      <c r="M69" s="7"/>
    </row>
    <row r="70" spans="3:13" x14ac:dyDescent="0.3">
      <c r="C70" s="6"/>
      <c r="D70" s="7"/>
      <c r="E70" s="7"/>
      <c r="F70" s="6"/>
      <c r="G70" s="7"/>
      <c r="H70" s="7"/>
      <c r="I70" s="7"/>
      <c r="J70" s="8"/>
      <c r="K70" s="8"/>
      <c r="L70" s="8"/>
      <c r="M70" s="7"/>
    </row>
    <row r="71" spans="3:13" x14ac:dyDescent="0.3">
      <c r="C71" s="6"/>
      <c r="D71" s="7"/>
      <c r="E71" s="7"/>
      <c r="F71" s="6"/>
      <c r="G71" s="7"/>
      <c r="H71" s="7"/>
      <c r="I71" s="7"/>
      <c r="J71" s="8"/>
      <c r="K71" s="8"/>
      <c r="L71" s="8"/>
      <c r="M71" s="7"/>
    </row>
    <row r="72" spans="3:13" x14ac:dyDescent="0.3">
      <c r="C72" s="6"/>
      <c r="D72" s="7"/>
      <c r="E72" s="7"/>
      <c r="F72" s="6"/>
      <c r="G72" s="7"/>
      <c r="H72" s="7"/>
      <c r="I72" s="7"/>
      <c r="J72" s="8"/>
      <c r="K72" s="8"/>
      <c r="L72" s="8"/>
      <c r="M72" s="7"/>
    </row>
    <row r="73" spans="3:13" x14ac:dyDescent="0.3">
      <c r="C73" s="6"/>
      <c r="D73" s="7"/>
      <c r="E73" s="7"/>
      <c r="F73" s="6"/>
      <c r="G73" s="7"/>
      <c r="H73" s="7"/>
      <c r="I73" s="7"/>
      <c r="J73" s="8"/>
      <c r="K73" s="8"/>
      <c r="L73" s="8"/>
      <c r="M73" s="7"/>
    </row>
    <row r="74" spans="3:13" x14ac:dyDescent="0.3">
      <c r="C74" s="6"/>
      <c r="D74" s="7"/>
      <c r="E74" s="7"/>
      <c r="F74" s="6"/>
      <c r="G74" s="7"/>
      <c r="H74" s="7"/>
      <c r="I74" s="7"/>
      <c r="J74" s="8"/>
      <c r="K74" s="8"/>
      <c r="L74" s="8"/>
      <c r="M74" s="7"/>
    </row>
    <row r="75" spans="3:13" x14ac:dyDescent="0.3">
      <c r="C75" s="6"/>
      <c r="D75" s="7"/>
      <c r="E75" s="7"/>
      <c r="F75" s="6"/>
      <c r="G75" s="7"/>
      <c r="H75" s="7"/>
      <c r="I75" s="7"/>
      <c r="J75" s="8"/>
      <c r="K75" s="8"/>
      <c r="L75" s="8"/>
      <c r="M75" s="7"/>
    </row>
    <row r="76" spans="3:13" x14ac:dyDescent="0.3">
      <c r="C76" s="6"/>
      <c r="D76" s="7"/>
      <c r="E76" s="7"/>
      <c r="F76" s="6"/>
      <c r="G76" s="7"/>
      <c r="H76" s="7"/>
      <c r="I76" s="7"/>
      <c r="J76" s="8"/>
      <c r="K76" s="8"/>
      <c r="L76" s="8"/>
      <c r="M76" s="7"/>
    </row>
    <row r="77" spans="3:13" x14ac:dyDescent="0.3">
      <c r="C77" s="6"/>
      <c r="D77" s="7"/>
      <c r="E77" s="7"/>
      <c r="F77" s="6"/>
      <c r="G77" s="7"/>
      <c r="H77" s="7"/>
      <c r="I77" s="7"/>
      <c r="J77" s="8"/>
      <c r="K77" s="8"/>
      <c r="L77" s="8"/>
      <c r="M77" s="7"/>
    </row>
    <row r="78" spans="3:13" x14ac:dyDescent="0.3">
      <c r="C78" s="6"/>
      <c r="D78" s="7"/>
      <c r="E78" s="7"/>
      <c r="F78" s="6"/>
      <c r="G78" s="7"/>
      <c r="H78" s="7"/>
      <c r="I78" s="7"/>
      <c r="J78" s="8"/>
      <c r="K78" s="8"/>
      <c r="L78" s="8"/>
      <c r="M78" s="7"/>
    </row>
    <row r="79" spans="3:13" x14ac:dyDescent="0.3">
      <c r="C79" s="6"/>
      <c r="D79" s="7"/>
      <c r="E79" s="7"/>
      <c r="F79" s="6"/>
      <c r="G79" s="7"/>
      <c r="H79" s="7"/>
      <c r="I79" s="7"/>
      <c r="J79" s="8"/>
      <c r="K79" s="8"/>
      <c r="L79" s="8"/>
      <c r="M79" s="7"/>
    </row>
    <row r="80" spans="3:13" x14ac:dyDescent="0.3">
      <c r="C80" s="6"/>
      <c r="D80" s="7"/>
      <c r="E80" s="7"/>
      <c r="F80" s="6"/>
      <c r="G80" s="7"/>
      <c r="H80" s="7"/>
      <c r="I80" s="7"/>
      <c r="J80" s="8"/>
      <c r="K80" s="8"/>
      <c r="L80" s="8"/>
      <c r="M80" s="7"/>
    </row>
    <row r="81" spans="3:13" x14ac:dyDescent="0.3">
      <c r="C81" s="6"/>
      <c r="D81" s="7"/>
      <c r="E81" s="7"/>
      <c r="F81" s="6"/>
      <c r="G81" s="7"/>
      <c r="H81" s="7"/>
      <c r="I81" s="7"/>
      <c r="J81" s="8"/>
      <c r="K81" s="8"/>
      <c r="L81" s="8"/>
      <c r="M81" s="7"/>
    </row>
    <row r="82" spans="3:13" x14ac:dyDescent="0.3">
      <c r="C82" s="6"/>
      <c r="D82" s="7"/>
      <c r="E82" s="7"/>
      <c r="F82" s="6"/>
      <c r="G82" s="7"/>
      <c r="H82" s="7"/>
      <c r="I82" s="7"/>
      <c r="J82" s="8"/>
      <c r="K82" s="8"/>
      <c r="L82" s="8"/>
      <c r="M82" s="7"/>
    </row>
    <row r="83" spans="3:13" x14ac:dyDescent="0.3">
      <c r="C83" s="6"/>
      <c r="D83" s="7"/>
      <c r="E83" s="7"/>
      <c r="F83" s="6"/>
      <c r="G83" s="7"/>
      <c r="H83" s="7"/>
      <c r="I83" s="7"/>
      <c r="J83" s="8"/>
      <c r="K83" s="8"/>
      <c r="L83" s="8"/>
      <c r="M83" s="7"/>
    </row>
    <row r="84" spans="3:13" x14ac:dyDescent="0.3">
      <c r="C84" s="6"/>
      <c r="D84" s="7"/>
      <c r="E84" s="7"/>
      <c r="F84" s="6"/>
      <c r="G84" s="7"/>
      <c r="H84" s="7"/>
      <c r="I84" s="7"/>
      <c r="J84" s="8"/>
      <c r="K84" s="8"/>
      <c r="L84" s="8"/>
      <c r="M84" s="7"/>
    </row>
    <row r="85" spans="3:13" x14ac:dyDescent="0.3">
      <c r="C85" s="6"/>
      <c r="D85" s="7"/>
      <c r="E85" s="7"/>
      <c r="F85" s="6"/>
      <c r="G85" s="7"/>
      <c r="H85" s="7"/>
      <c r="I85" s="7"/>
      <c r="J85" s="8"/>
      <c r="K85" s="8"/>
      <c r="L85" s="8"/>
      <c r="M85" s="7"/>
    </row>
    <row r="86" spans="3:13" x14ac:dyDescent="0.3">
      <c r="C86" s="6"/>
      <c r="D86" s="7"/>
      <c r="E86" s="7"/>
      <c r="F86" s="6"/>
      <c r="G86" s="7"/>
      <c r="H86" s="7"/>
      <c r="I86" s="7"/>
      <c r="J86" s="8"/>
      <c r="K86" s="8"/>
      <c r="L86" s="8"/>
      <c r="M86" s="7"/>
    </row>
    <row r="87" spans="3:13" x14ac:dyDescent="0.3">
      <c r="C87" s="6"/>
      <c r="D87" s="7"/>
      <c r="E87" s="7"/>
      <c r="F87" s="6"/>
      <c r="G87" s="7"/>
      <c r="H87" s="7"/>
      <c r="I87" s="7"/>
      <c r="J87" s="8"/>
      <c r="K87" s="8"/>
      <c r="L87" s="8"/>
      <c r="M87" s="7"/>
    </row>
    <row r="88" spans="3:13" x14ac:dyDescent="0.3">
      <c r="C88" s="6"/>
      <c r="D88" s="7"/>
      <c r="E88" s="7"/>
      <c r="F88" s="6"/>
      <c r="G88" s="7"/>
      <c r="H88" s="7"/>
      <c r="I88" s="7"/>
      <c r="J88" s="8"/>
      <c r="K88" s="8"/>
      <c r="L88" s="8"/>
      <c r="M88" s="7"/>
    </row>
    <row r="89" spans="3:13" x14ac:dyDescent="0.3">
      <c r="C89" s="6"/>
      <c r="D89" s="7"/>
      <c r="E89" s="7"/>
      <c r="F89" s="6"/>
      <c r="G89" s="7"/>
      <c r="H89" s="7"/>
      <c r="I89" s="7"/>
      <c r="J89" s="8"/>
      <c r="K89" s="8"/>
      <c r="L89" s="8"/>
      <c r="M89" s="7"/>
    </row>
    <row r="90" spans="3:13" x14ac:dyDescent="0.3">
      <c r="C90" s="6"/>
      <c r="D90" s="7"/>
      <c r="E90" s="7"/>
      <c r="F90" s="6"/>
      <c r="G90" s="7"/>
      <c r="H90" s="7"/>
      <c r="I90" s="7"/>
      <c r="J90" s="8"/>
      <c r="K90" s="8"/>
      <c r="L90" s="8"/>
      <c r="M90" s="7"/>
    </row>
    <row r="91" spans="3:13" x14ac:dyDescent="0.3">
      <c r="C91" s="6"/>
      <c r="D91" s="7"/>
      <c r="E91" s="7"/>
      <c r="F91" s="6"/>
      <c r="G91" s="7"/>
      <c r="H91" s="7"/>
      <c r="I91" s="7"/>
      <c r="J91" s="8"/>
      <c r="K91" s="8"/>
      <c r="L91" s="8"/>
      <c r="M91" s="7"/>
    </row>
    <row r="92" spans="3:13" x14ac:dyDescent="0.3">
      <c r="C92" s="6"/>
      <c r="D92" s="7"/>
      <c r="E92" s="7"/>
      <c r="F92" s="6"/>
      <c r="G92" s="7"/>
      <c r="H92" s="7"/>
      <c r="I92" s="7"/>
      <c r="J92" s="8"/>
      <c r="K92" s="8"/>
      <c r="L92" s="8"/>
      <c r="M92" s="7"/>
    </row>
    <row r="93" spans="3:13" x14ac:dyDescent="0.3">
      <c r="C93" s="6"/>
      <c r="D93" s="7"/>
      <c r="E93" s="7"/>
      <c r="F93" s="6"/>
      <c r="G93" s="7"/>
      <c r="H93" s="7"/>
      <c r="I93" s="7"/>
      <c r="J93" s="8"/>
      <c r="K93" s="8"/>
      <c r="L93" s="8"/>
      <c r="M93" s="7"/>
    </row>
    <row r="94" spans="3:13" x14ac:dyDescent="0.3">
      <c r="C94" s="6"/>
      <c r="D94" s="7"/>
      <c r="E94" s="7"/>
      <c r="F94" s="6"/>
      <c r="G94" s="7"/>
      <c r="H94" s="7"/>
      <c r="I94" s="7"/>
      <c r="J94" s="8"/>
      <c r="K94" s="8"/>
      <c r="L94" s="8"/>
      <c r="M94" s="7"/>
    </row>
    <row r="95" spans="3:13" x14ac:dyDescent="0.3">
      <c r="C95" s="6"/>
      <c r="D95" s="7"/>
      <c r="E95" s="7"/>
      <c r="F95" s="6"/>
      <c r="G95" s="7"/>
      <c r="H95" s="7"/>
      <c r="I95" s="7"/>
      <c r="J95" s="8"/>
      <c r="K95" s="8"/>
      <c r="L95" s="8"/>
      <c r="M95" s="7"/>
    </row>
    <row r="96" spans="3:13" x14ac:dyDescent="0.3">
      <c r="C96" s="6"/>
      <c r="D96" s="7"/>
      <c r="E96" s="7"/>
      <c r="F96" s="6"/>
      <c r="G96" s="7"/>
      <c r="H96" s="7"/>
      <c r="I96" s="7"/>
      <c r="J96" s="8"/>
      <c r="K96" s="8"/>
      <c r="L96" s="8"/>
      <c r="M96" s="7"/>
    </row>
    <row r="97" spans="3:13" x14ac:dyDescent="0.3">
      <c r="C97" s="6"/>
      <c r="D97" s="7"/>
      <c r="E97" s="7"/>
      <c r="F97" s="6"/>
      <c r="G97" s="7"/>
      <c r="H97" s="7"/>
      <c r="I97" s="7"/>
      <c r="J97" s="8"/>
      <c r="K97" s="8"/>
      <c r="L97" s="8"/>
      <c r="M97" s="7"/>
    </row>
    <row r="98" spans="3:13" x14ac:dyDescent="0.3">
      <c r="C98" s="6"/>
      <c r="D98" s="7"/>
      <c r="E98" s="7"/>
      <c r="F98" s="6"/>
      <c r="G98" s="7"/>
      <c r="H98" s="7"/>
      <c r="I98" s="7"/>
      <c r="J98" s="8"/>
      <c r="K98" s="8"/>
      <c r="L98" s="8"/>
      <c r="M98" s="7"/>
    </row>
    <row r="99" spans="3:13" x14ac:dyDescent="0.3">
      <c r="C99" s="6"/>
      <c r="D99" s="7"/>
      <c r="E99" s="7"/>
      <c r="F99" s="6"/>
      <c r="G99" s="7"/>
      <c r="H99" s="7"/>
      <c r="I99" s="7"/>
      <c r="J99" s="8"/>
      <c r="K99" s="8"/>
      <c r="L99" s="8"/>
      <c r="M99" s="7"/>
    </row>
    <row r="100" spans="3:13" x14ac:dyDescent="0.3">
      <c r="C100" s="6"/>
      <c r="D100" s="7"/>
      <c r="E100" s="7"/>
      <c r="F100" s="6"/>
      <c r="G100" s="7"/>
      <c r="H100" s="7"/>
      <c r="I100" s="7"/>
      <c r="J100" s="8"/>
      <c r="K100" s="8"/>
      <c r="L100" s="8"/>
      <c r="M100" s="7"/>
    </row>
    <row r="101" spans="3:13" x14ac:dyDescent="0.3">
      <c r="C101" s="6"/>
      <c r="D101" s="7"/>
      <c r="E101" s="7"/>
      <c r="F101" s="6"/>
      <c r="G101" s="7"/>
      <c r="H101" s="7"/>
      <c r="I101" s="7"/>
      <c r="J101" s="8"/>
      <c r="K101" s="8"/>
      <c r="L101" s="8"/>
      <c r="M101" s="7"/>
    </row>
    <row r="102" spans="3:13" x14ac:dyDescent="0.3">
      <c r="C102" s="6"/>
      <c r="D102" s="7"/>
      <c r="E102" s="7"/>
      <c r="F102" s="6"/>
      <c r="G102" s="7"/>
      <c r="H102" s="7"/>
      <c r="I102" s="7"/>
      <c r="J102" s="8"/>
      <c r="K102" s="8"/>
      <c r="L102" s="8"/>
      <c r="M102" s="7"/>
    </row>
    <row r="103" spans="3:13" x14ac:dyDescent="0.3">
      <c r="C103" s="6"/>
      <c r="D103" s="7"/>
      <c r="E103" s="7"/>
      <c r="F103" s="6"/>
      <c r="G103" s="7"/>
      <c r="H103" s="7"/>
      <c r="I103" s="7"/>
      <c r="J103" s="8"/>
      <c r="K103" s="8"/>
      <c r="L103" s="8"/>
      <c r="M103" s="7"/>
    </row>
    <row r="104" spans="3:13" x14ac:dyDescent="0.3">
      <c r="C104" s="6"/>
      <c r="D104" s="7"/>
      <c r="E104" s="7"/>
      <c r="F104" s="6"/>
      <c r="G104" s="7"/>
      <c r="H104" s="7"/>
      <c r="I104" s="7"/>
      <c r="J104" s="8"/>
      <c r="K104" s="8"/>
      <c r="L104" s="8"/>
      <c r="M104" s="7"/>
    </row>
    <row r="105" spans="3:13" x14ac:dyDescent="0.3">
      <c r="C105" s="6"/>
      <c r="D105" s="7"/>
      <c r="E105" s="7"/>
      <c r="F105" s="6"/>
      <c r="G105" s="7"/>
      <c r="H105" s="7"/>
      <c r="I105" s="7"/>
      <c r="J105" s="8"/>
      <c r="K105" s="8"/>
      <c r="L105" s="8"/>
      <c r="M105" s="7"/>
    </row>
    <row r="106" spans="3:13" x14ac:dyDescent="0.3">
      <c r="C106" s="6"/>
      <c r="D106" s="7"/>
      <c r="E106" s="7"/>
      <c r="F106" s="6"/>
      <c r="G106" s="7"/>
      <c r="H106" s="7"/>
      <c r="I106" s="7"/>
      <c r="J106" s="8"/>
      <c r="K106" s="8"/>
      <c r="L106" s="8"/>
      <c r="M106" s="7"/>
    </row>
    <row r="107" spans="3:13" x14ac:dyDescent="0.3">
      <c r="C107" s="6"/>
      <c r="D107" s="7"/>
      <c r="E107" s="7"/>
      <c r="F107" s="6"/>
      <c r="G107" s="7"/>
      <c r="H107" s="7"/>
      <c r="I107" s="7"/>
      <c r="J107" s="8"/>
      <c r="K107" s="8"/>
      <c r="L107" s="8"/>
      <c r="M107" s="7"/>
    </row>
    <row r="108" spans="3:13" x14ac:dyDescent="0.3">
      <c r="C108" s="6"/>
      <c r="D108" s="7"/>
      <c r="E108" s="7"/>
      <c r="F108" s="6"/>
      <c r="G108" s="7"/>
      <c r="H108" s="7"/>
      <c r="I108" s="7"/>
      <c r="J108" s="8"/>
      <c r="K108" s="8"/>
      <c r="L108" s="8"/>
      <c r="M108" s="7"/>
    </row>
    <row r="109" spans="3:13" x14ac:dyDescent="0.3">
      <c r="C109" s="6"/>
      <c r="D109" s="7"/>
      <c r="E109" s="7"/>
      <c r="F109" s="6"/>
      <c r="G109" s="7"/>
      <c r="H109" s="7"/>
      <c r="I109" s="7"/>
      <c r="J109" s="8"/>
      <c r="K109" s="8"/>
      <c r="L109" s="8"/>
      <c r="M109" s="7"/>
    </row>
    <row r="110" spans="3:13" x14ac:dyDescent="0.3">
      <c r="C110" s="6"/>
      <c r="D110" s="7"/>
      <c r="E110" s="7"/>
      <c r="F110" s="6"/>
      <c r="G110" s="7"/>
      <c r="H110" s="7"/>
      <c r="I110" s="7"/>
      <c r="J110" s="8"/>
      <c r="K110" s="8"/>
      <c r="L110" s="8"/>
      <c r="M110" s="7"/>
    </row>
    <row r="111" spans="3:13" x14ac:dyDescent="0.3">
      <c r="C111" s="6"/>
      <c r="D111" s="7"/>
      <c r="E111" s="7"/>
      <c r="F111" s="6"/>
      <c r="G111" s="7"/>
      <c r="H111" s="7"/>
      <c r="I111" s="7"/>
      <c r="J111" s="8"/>
      <c r="K111" s="8"/>
      <c r="L111" s="8"/>
      <c r="M111" s="7"/>
    </row>
    <row r="112" spans="3:13" x14ac:dyDescent="0.3">
      <c r="C112" s="6"/>
      <c r="D112" s="7"/>
      <c r="E112" s="7"/>
      <c r="F112" s="6"/>
      <c r="G112" s="7"/>
      <c r="H112" s="7"/>
      <c r="I112" s="7"/>
      <c r="J112" s="8"/>
      <c r="K112" s="8"/>
      <c r="L112" s="8"/>
      <c r="M112" s="7"/>
    </row>
    <row r="113" spans="3:13" x14ac:dyDescent="0.3">
      <c r="C113" s="6"/>
      <c r="D113" s="7"/>
      <c r="E113" s="7"/>
      <c r="F113" s="6"/>
      <c r="G113" s="7"/>
      <c r="H113" s="7"/>
      <c r="I113" s="7"/>
      <c r="J113" s="8"/>
      <c r="K113" s="8"/>
      <c r="L113" s="8"/>
      <c r="M113" s="7"/>
    </row>
    <row r="114" spans="3:13" x14ac:dyDescent="0.3">
      <c r="C114" s="6"/>
      <c r="D114" s="7"/>
      <c r="E114" s="7"/>
      <c r="F114" s="6"/>
      <c r="G114" s="7"/>
      <c r="H114" s="7"/>
      <c r="I114" s="7"/>
      <c r="J114" s="8"/>
      <c r="K114" s="8"/>
      <c r="L114" s="8"/>
      <c r="M114" s="7"/>
    </row>
    <row r="115" spans="3:13" x14ac:dyDescent="0.3">
      <c r="C115" s="6"/>
      <c r="D115" s="7"/>
      <c r="E115" s="7"/>
      <c r="F115" s="6"/>
      <c r="G115" s="7"/>
      <c r="H115" s="7"/>
      <c r="I115" s="7"/>
      <c r="J115" s="8"/>
      <c r="K115" s="8"/>
      <c r="L115" s="8"/>
      <c r="M115" s="7"/>
    </row>
    <row r="116" spans="3:13" x14ac:dyDescent="0.3">
      <c r="C116" s="6"/>
      <c r="D116" s="7"/>
      <c r="E116" s="7"/>
      <c r="F116" s="6"/>
      <c r="G116" s="7"/>
      <c r="H116" s="7"/>
      <c r="I116" s="7"/>
      <c r="J116" s="8"/>
      <c r="K116" s="8"/>
      <c r="L116" s="8"/>
      <c r="M116" s="7"/>
    </row>
    <row r="117" spans="3:13" x14ac:dyDescent="0.3">
      <c r="C117" s="6"/>
      <c r="D117" s="7"/>
      <c r="E117" s="7"/>
      <c r="F117" s="6"/>
      <c r="G117" s="7"/>
      <c r="H117" s="7"/>
      <c r="I117" s="7"/>
      <c r="J117" s="8"/>
      <c r="K117" s="8"/>
      <c r="L117" s="8"/>
      <c r="M117" s="7"/>
    </row>
    <row r="118" spans="3:13" x14ac:dyDescent="0.3">
      <c r="C118" s="6"/>
      <c r="D118" s="7"/>
      <c r="E118" s="7"/>
      <c r="F118" s="6"/>
      <c r="G118" s="7"/>
      <c r="H118" s="7"/>
      <c r="I118" s="7"/>
      <c r="J118" s="8"/>
      <c r="K118" s="8"/>
      <c r="L118" s="8"/>
      <c r="M118" s="7"/>
    </row>
    <row r="119" spans="3:13" x14ac:dyDescent="0.3">
      <c r="C119" s="6"/>
      <c r="D119" s="7"/>
      <c r="E119" s="7"/>
      <c r="F119" s="6"/>
      <c r="G119" s="7"/>
      <c r="H119" s="7"/>
      <c r="I119" s="7"/>
      <c r="J119" s="8"/>
      <c r="K119" s="8"/>
      <c r="L119" s="8"/>
      <c r="M119" s="7"/>
    </row>
    <row r="120" spans="3:13" x14ac:dyDescent="0.3">
      <c r="C120" s="6"/>
      <c r="D120" s="7"/>
      <c r="E120" s="7"/>
      <c r="F120" s="6"/>
      <c r="G120" s="7"/>
      <c r="H120" s="7"/>
      <c r="I120" s="7"/>
      <c r="J120" s="8"/>
      <c r="K120" s="8"/>
      <c r="L120" s="8"/>
      <c r="M120" s="7"/>
    </row>
    <row r="121" spans="3:13" x14ac:dyDescent="0.3">
      <c r="C121" s="6"/>
      <c r="D121" s="7"/>
      <c r="E121" s="7"/>
      <c r="F121" s="6"/>
      <c r="G121" s="7"/>
      <c r="H121" s="7"/>
      <c r="I121" s="7"/>
      <c r="J121" s="8"/>
      <c r="K121" s="8"/>
      <c r="L121" s="8"/>
      <c r="M121" s="7"/>
    </row>
    <row r="122" spans="3:13" x14ac:dyDescent="0.3">
      <c r="C122" s="6"/>
      <c r="D122" s="7"/>
      <c r="E122" s="7"/>
      <c r="F122" s="6"/>
      <c r="G122" s="7"/>
      <c r="H122" s="7"/>
      <c r="I122" s="7"/>
      <c r="J122" s="8"/>
      <c r="K122" s="8"/>
      <c r="L122" s="8"/>
      <c r="M122" s="7"/>
    </row>
    <row r="123" spans="3:13" x14ac:dyDescent="0.3">
      <c r="C123" s="6"/>
      <c r="D123" s="7"/>
      <c r="E123" s="7"/>
      <c r="F123" s="6"/>
      <c r="G123" s="7"/>
      <c r="H123" s="7"/>
      <c r="I123" s="7"/>
      <c r="J123" s="8"/>
      <c r="K123" s="8"/>
      <c r="L123" s="8"/>
      <c r="M123" s="7"/>
    </row>
    <row r="124" spans="3:13" x14ac:dyDescent="0.3">
      <c r="C124" s="6"/>
      <c r="D124" s="7"/>
      <c r="E124" s="7"/>
      <c r="F124" s="6"/>
      <c r="G124" s="7"/>
      <c r="H124" s="7"/>
      <c r="I124" s="7"/>
      <c r="J124" s="8"/>
      <c r="K124" s="8"/>
      <c r="L124" s="8"/>
      <c r="M124" s="7"/>
    </row>
    <row r="125" spans="3:13" x14ac:dyDescent="0.3">
      <c r="C125" s="6"/>
      <c r="D125" s="7"/>
      <c r="E125" s="7"/>
      <c r="F125" s="6"/>
      <c r="G125" s="7"/>
      <c r="H125" s="7"/>
      <c r="I125" s="7"/>
      <c r="J125" s="8"/>
      <c r="K125" s="8"/>
      <c r="L125" s="8"/>
      <c r="M125" s="7"/>
    </row>
    <row r="126" spans="3:13" x14ac:dyDescent="0.3">
      <c r="C126" s="6"/>
      <c r="D126" s="7"/>
      <c r="E126" s="7"/>
      <c r="F126" s="6"/>
      <c r="G126" s="7"/>
      <c r="H126" s="7"/>
      <c r="I126" s="7"/>
      <c r="J126" s="8"/>
      <c r="K126" s="8"/>
      <c r="L126" s="8"/>
      <c r="M126" s="7"/>
    </row>
    <row r="127" spans="3:13" x14ac:dyDescent="0.3">
      <c r="C127" s="6"/>
      <c r="D127" s="7"/>
      <c r="E127" s="7"/>
      <c r="F127" s="6"/>
      <c r="G127" s="7"/>
      <c r="H127" s="7"/>
      <c r="I127" s="7"/>
      <c r="J127" s="8"/>
      <c r="K127" s="8"/>
      <c r="L127" s="8"/>
      <c r="M127" s="7"/>
    </row>
    <row r="128" spans="3:13" x14ac:dyDescent="0.3">
      <c r="C128" s="6"/>
      <c r="D128" s="7"/>
      <c r="E128" s="7"/>
      <c r="F128" s="6"/>
      <c r="G128" s="7"/>
      <c r="H128" s="7"/>
      <c r="I128" s="7"/>
      <c r="J128" s="8"/>
      <c r="K128" s="8"/>
      <c r="L128" s="8"/>
      <c r="M128" s="7"/>
    </row>
    <row r="129" spans="3:13" x14ac:dyDescent="0.3">
      <c r="C129" s="6"/>
      <c r="D129" s="7"/>
      <c r="E129" s="7"/>
      <c r="F129" s="6"/>
      <c r="G129" s="7"/>
      <c r="H129" s="7"/>
      <c r="I129" s="7"/>
      <c r="J129" s="8"/>
      <c r="K129" s="8"/>
      <c r="L129" s="8"/>
      <c r="M129" s="7"/>
    </row>
    <row r="130" spans="3:13" x14ac:dyDescent="0.3">
      <c r="C130" s="6"/>
      <c r="D130" s="7"/>
      <c r="E130" s="7"/>
      <c r="F130" s="6"/>
      <c r="G130" s="7"/>
      <c r="H130" s="7"/>
      <c r="I130" s="7"/>
      <c r="J130" s="8"/>
      <c r="K130" s="8"/>
      <c r="L130" s="8"/>
      <c r="M130" s="7"/>
    </row>
    <row r="131" spans="3:13" x14ac:dyDescent="0.3">
      <c r="C131" s="6"/>
      <c r="D131" s="7"/>
      <c r="E131" s="7"/>
      <c r="F131" s="6"/>
      <c r="G131" s="7"/>
      <c r="H131" s="7"/>
      <c r="I131" s="7"/>
      <c r="J131" s="8"/>
      <c r="K131" s="8"/>
      <c r="L131" s="8"/>
      <c r="M131" s="7"/>
    </row>
    <row r="132" spans="3:13" x14ac:dyDescent="0.3">
      <c r="C132" s="6"/>
      <c r="D132" s="7"/>
      <c r="E132" s="7"/>
      <c r="F132" s="6"/>
      <c r="G132" s="7"/>
      <c r="H132" s="7"/>
      <c r="I132" s="7"/>
      <c r="J132" s="8"/>
      <c r="K132" s="8"/>
      <c r="L132" s="8"/>
      <c r="M132" s="7"/>
    </row>
    <row r="133" spans="3:13" x14ac:dyDescent="0.3">
      <c r="C133" s="6"/>
      <c r="D133" s="7"/>
      <c r="E133" s="7"/>
      <c r="F133" s="6"/>
      <c r="G133" s="7"/>
      <c r="H133" s="7"/>
      <c r="I133" s="7"/>
      <c r="J133" s="8"/>
      <c r="K133" s="8"/>
      <c r="L133" s="8"/>
      <c r="M133" s="7"/>
    </row>
    <row r="134" spans="3:13" x14ac:dyDescent="0.3">
      <c r="C134" s="6"/>
      <c r="D134" s="7"/>
      <c r="E134" s="7"/>
      <c r="F134" s="6"/>
      <c r="G134" s="7"/>
      <c r="H134" s="7"/>
      <c r="I134" s="7"/>
      <c r="J134" s="8"/>
      <c r="K134" s="8"/>
      <c r="L134" s="8"/>
      <c r="M134" s="7"/>
    </row>
    <row r="135" spans="3:13" x14ac:dyDescent="0.3">
      <c r="C135" s="6"/>
      <c r="D135" s="7"/>
      <c r="E135" s="7"/>
      <c r="F135" s="6"/>
      <c r="G135" s="7"/>
      <c r="H135" s="7"/>
      <c r="I135" s="7"/>
      <c r="J135" s="8"/>
      <c r="K135" s="8"/>
      <c r="L135" s="8"/>
      <c r="M135" s="7"/>
    </row>
    <row r="136" spans="3:13" x14ac:dyDescent="0.3">
      <c r="C136" s="6"/>
      <c r="D136" s="7"/>
      <c r="E136" s="7"/>
      <c r="F136" s="6"/>
      <c r="G136" s="7"/>
      <c r="H136" s="7"/>
      <c r="I136" s="7"/>
      <c r="J136" s="8"/>
      <c r="K136" s="8"/>
      <c r="L136" s="8"/>
      <c r="M136" s="7"/>
    </row>
    <row r="137" spans="3:13" x14ac:dyDescent="0.3">
      <c r="C137" s="6"/>
      <c r="D137" s="7"/>
      <c r="E137" s="7"/>
      <c r="F137" s="6"/>
      <c r="G137" s="7"/>
      <c r="H137" s="7"/>
      <c r="I137" s="7"/>
      <c r="J137" s="8"/>
      <c r="K137" s="8"/>
      <c r="L137" s="8"/>
      <c r="M137" s="7"/>
    </row>
    <row r="138" spans="3:13" x14ac:dyDescent="0.3">
      <c r="C138" s="6"/>
      <c r="D138" s="7"/>
      <c r="E138" s="7"/>
      <c r="F138" s="6"/>
      <c r="G138" s="7"/>
      <c r="H138" s="7"/>
      <c r="I138" s="7"/>
      <c r="J138" s="8"/>
      <c r="K138" s="8"/>
      <c r="L138" s="8"/>
      <c r="M138" s="7"/>
    </row>
    <row r="139" spans="3:13" x14ac:dyDescent="0.3">
      <c r="C139" s="6"/>
      <c r="D139" s="7"/>
      <c r="E139" s="7"/>
      <c r="F139" s="6"/>
      <c r="G139" s="7"/>
      <c r="H139" s="7"/>
      <c r="I139" s="7"/>
      <c r="J139" s="8"/>
      <c r="K139" s="8"/>
      <c r="L139" s="8"/>
      <c r="M139" s="7"/>
    </row>
    <row r="140" spans="3:13" x14ac:dyDescent="0.3">
      <c r="C140" s="6"/>
      <c r="D140" s="7"/>
      <c r="E140" s="7"/>
      <c r="F140" s="6"/>
      <c r="G140" s="7"/>
      <c r="H140" s="7"/>
      <c r="I140" s="7"/>
      <c r="J140" s="8"/>
      <c r="K140" s="8"/>
      <c r="L140" s="8"/>
      <c r="M140" s="7"/>
    </row>
    <row r="141" spans="3:13" x14ac:dyDescent="0.3">
      <c r="C141" s="6"/>
      <c r="D141" s="7"/>
      <c r="E141" s="7"/>
      <c r="F141" s="6"/>
      <c r="G141" s="7"/>
      <c r="H141" s="7"/>
      <c r="I141" s="7"/>
      <c r="J141" s="8"/>
      <c r="K141" s="8"/>
      <c r="L141" s="8"/>
      <c r="M141" s="7"/>
    </row>
    <row r="142" spans="3:13" x14ac:dyDescent="0.3">
      <c r="C142" s="6"/>
      <c r="D142" s="7"/>
      <c r="E142" s="7"/>
      <c r="F142" s="6"/>
      <c r="G142" s="7"/>
      <c r="H142" s="7"/>
      <c r="I142" s="7"/>
      <c r="J142" s="8"/>
      <c r="K142" s="8"/>
      <c r="L142" s="8"/>
      <c r="M142" s="7"/>
    </row>
    <row r="143" spans="3:13" x14ac:dyDescent="0.3">
      <c r="C143" s="6"/>
      <c r="D143" s="7"/>
      <c r="E143" s="7"/>
      <c r="F143" s="6"/>
      <c r="G143" s="7"/>
      <c r="H143" s="7"/>
      <c r="I143" s="7"/>
      <c r="J143" s="7"/>
      <c r="K143" s="7"/>
      <c r="L143" s="7"/>
      <c r="M143" s="7"/>
    </row>
    <row r="144" spans="3:13" x14ac:dyDescent="0.3">
      <c r="C144" s="6"/>
      <c r="D144" s="7"/>
      <c r="E144" s="7"/>
      <c r="F144" s="6"/>
      <c r="G144" s="7"/>
      <c r="H144" s="7"/>
      <c r="I144" s="7"/>
      <c r="J144" s="7"/>
      <c r="K144" s="7"/>
      <c r="L144" s="7"/>
      <c r="M144" s="7"/>
    </row>
    <row r="145" spans="3:13" x14ac:dyDescent="0.3">
      <c r="C145" s="6"/>
      <c r="D145" s="7"/>
      <c r="E145" s="7"/>
      <c r="F145" s="6"/>
      <c r="G145" s="7"/>
      <c r="H145" s="7"/>
      <c r="I145" s="7"/>
      <c r="J145" s="7"/>
      <c r="K145" s="7"/>
      <c r="L145" s="7"/>
      <c r="M145" s="7"/>
    </row>
    <row r="146" spans="3:13" x14ac:dyDescent="0.3">
      <c r="C146" s="6"/>
      <c r="D146" s="7"/>
      <c r="E146" s="7"/>
      <c r="F146" s="6"/>
      <c r="G146" s="7"/>
      <c r="H146" s="7"/>
      <c r="I146" s="7"/>
      <c r="J146" s="7"/>
      <c r="K146" s="7"/>
      <c r="L146" s="7"/>
      <c r="M146" s="7"/>
    </row>
    <row r="147" spans="3:13" x14ac:dyDescent="0.3">
      <c r="C147" s="6"/>
      <c r="D147" s="7"/>
      <c r="E147" s="7"/>
      <c r="F147" s="6"/>
      <c r="G147" s="7"/>
      <c r="H147" s="7"/>
      <c r="I147" s="7"/>
      <c r="J147" s="7"/>
      <c r="K147" s="7"/>
      <c r="L147" s="7"/>
      <c r="M147" s="7"/>
    </row>
    <row r="148" spans="3:13" x14ac:dyDescent="0.3">
      <c r="C148" s="6"/>
      <c r="D148" s="7"/>
      <c r="E148" s="7"/>
      <c r="F148" s="6"/>
      <c r="G148" s="7"/>
      <c r="H148" s="7"/>
      <c r="I148" s="7"/>
      <c r="J148" s="7"/>
      <c r="K148" s="7"/>
      <c r="L148" s="7"/>
      <c r="M148" s="7"/>
    </row>
    <row r="149" spans="3:13" x14ac:dyDescent="0.3">
      <c r="C149" s="6"/>
      <c r="D149" s="7"/>
      <c r="E149" s="7"/>
      <c r="F149" s="6"/>
      <c r="G149" s="7"/>
      <c r="H149" s="7"/>
      <c r="I149" s="7"/>
      <c r="J149" s="7"/>
      <c r="K149" s="7"/>
      <c r="L149" s="7"/>
      <c r="M149" s="7"/>
    </row>
    <row r="150" spans="3:13" x14ac:dyDescent="0.3">
      <c r="C150" s="6"/>
      <c r="D150" s="7"/>
      <c r="E150" s="7"/>
      <c r="F150" s="6"/>
      <c r="G150" s="7"/>
      <c r="H150" s="7"/>
      <c r="I150" s="7"/>
      <c r="J150" s="7"/>
      <c r="K150" s="7"/>
      <c r="L150" s="7"/>
      <c r="M150" s="7"/>
    </row>
    <row r="151" spans="3:13" x14ac:dyDescent="0.3">
      <c r="C151" s="6"/>
      <c r="D151" s="7"/>
      <c r="E151" s="7"/>
      <c r="F151" s="6"/>
      <c r="G151" s="7"/>
      <c r="H151" s="7"/>
      <c r="I151" s="7"/>
      <c r="J151" s="7"/>
      <c r="K151" s="7"/>
      <c r="L151" s="7"/>
      <c r="M151" s="7"/>
    </row>
    <row r="152" spans="3:13" x14ac:dyDescent="0.3">
      <c r="C152" s="6"/>
      <c r="D152" s="7"/>
      <c r="E152" s="7"/>
      <c r="F152" s="6"/>
      <c r="G152" s="7"/>
      <c r="H152" s="7"/>
      <c r="I152" s="7"/>
      <c r="J152" s="7"/>
      <c r="K152" s="7"/>
      <c r="L152" s="7"/>
      <c r="M152" s="7"/>
    </row>
  </sheetData>
  <conditionalFormatting sqref="D3">
    <cfRule type="cellIs" dxfId="2" priority="5" operator="greaterThan">
      <formula>4</formula>
    </cfRule>
  </conditionalFormatting>
  <conditionalFormatting sqref="D6">
    <cfRule type="containsText" dxfId="1" priority="3" operator="containsText" text="NĒ">
      <formula>NOT(ISERROR(SEARCH("NĒ",D6)))</formula>
    </cfRule>
    <cfRule type="containsText" dxfId="0" priority="4" operator="containsText" text="Nē">
      <formula>NOT(ISERROR(SEARCH("Nē",D6)))</formula>
    </cfRule>
  </conditionalFormatting>
  <printOptions horizontalCentered="1"/>
  <pageMargins left="0.11811023622047245" right="0.11811023622047245" top="0.74803149606299213" bottom="0.74803149606299213" header="0.31496062992125984" footer="0.31496062992125984"/>
  <pageSetup paperSize="9" scale="57" orientation="landscape" horizontalDpi="4294967294"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1.lapa_Patēriņš</vt:lpstr>
      <vt:lpstr>2.lapa_Esošā situācija</vt:lpstr>
      <vt:lpstr>3.lapa_Situācija pēc</vt:lpstr>
      <vt:lpstr>4.lapa_Primara+CO2</vt:lpstr>
      <vt:lpstr>5.lapa_Centralizētā</vt:lpstr>
      <vt:lpstr>6.lapa_Projekts</vt:lpstr>
      <vt:lpstr>Output_Heizwaerme_Jahresverfahren</vt:lpstr>
      <vt:lpstr>'1.lapa_Patēriņš'!Print_Area</vt:lpstr>
      <vt:lpstr>'2.lapa_Esošā situācija'!Print_Area</vt:lpstr>
      <vt:lpstr>'3.lapa_Situācija pēc'!Print_Area</vt:lpstr>
      <vt:lpstr>'4.lapa_Primara+CO2'!Print_Area</vt:lpstr>
      <vt:lpstr>'5.lapa_Centralizētā'!Print_Area</vt:lpstr>
      <vt:lpstr>'6.lapa_Projekts'!Print_Area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Modris</dc:creator>
  <cp:lastModifiedBy>Modris</cp:lastModifiedBy>
  <cp:lastPrinted>2021-10-11T08:00:04Z</cp:lastPrinted>
  <dcterms:created xsi:type="dcterms:W3CDTF">2021-08-31T15:22:26Z</dcterms:created>
  <dcterms:modified xsi:type="dcterms:W3CDTF">2021-10-11T09:53:22Z</dcterms:modified>
</cp:coreProperties>
</file>